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D:\Egyetem\tanszek\ervenyes_tantervek\ervenyes_tantervek_25_26\Radu_final\"/>
    </mc:Choice>
  </mc:AlternateContent>
  <xr:revisionPtr revIDLastSave="0" documentId="13_ncr:1_{84EBA7C1-B145-4849-9DDE-02BB7884645B}" xr6:coauthVersionLast="47" xr6:coauthVersionMax="47" xr10:uidLastSave="{00000000-0000-0000-0000-000000000000}"/>
  <bookViews>
    <workbookView xWindow="-120" yWindow="-120" windowWidth="29040" windowHeight="15840" xr2:uid="{00000000-000D-0000-FFFF-FFFF00000000}"/>
  </bookViews>
  <sheets>
    <sheet name="Plan" sheetId="1" r:id="rId1"/>
    <sheet name="Raport_revizuir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2" i="1" l="1"/>
  <c r="J502" i="1"/>
  <c r="K502" i="1"/>
  <c r="L502" i="1"/>
  <c r="M502" i="1"/>
  <c r="N502" i="1"/>
  <c r="O502" i="1"/>
  <c r="P502" i="1"/>
  <c r="Q502" i="1"/>
  <c r="R502" i="1"/>
  <c r="S502" i="1"/>
  <c r="T502" i="1"/>
  <c r="J503" i="1"/>
  <c r="A499" i="1"/>
  <c r="J499" i="1"/>
  <c r="K499" i="1"/>
  <c r="L499" i="1"/>
  <c r="M499" i="1"/>
  <c r="Q499" i="1"/>
  <c r="R499" i="1"/>
  <c r="S499" i="1"/>
  <c r="T499" i="1"/>
  <c r="T440" i="1"/>
  <c r="S440" i="1"/>
  <c r="R440" i="1"/>
  <c r="Q440" i="1"/>
  <c r="M440" i="1"/>
  <c r="L440" i="1"/>
  <c r="K440" i="1"/>
  <c r="J440" i="1"/>
  <c r="A440" i="1"/>
  <c r="T482" i="1"/>
  <c r="S482" i="1"/>
  <c r="R482" i="1"/>
  <c r="Q482" i="1"/>
  <c r="M482" i="1"/>
  <c r="L482" i="1"/>
  <c r="K482" i="1"/>
  <c r="J482" i="1"/>
  <c r="A482" i="1"/>
  <c r="T481" i="1"/>
  <c r="S481" i="1"/>
  <c r="R481" i="1"/>
  <c r="Q481" i="1"/>
  <c r="M481" i="1"/>
  <c r="L481" i="1"/>
  <c r="K481" i="1"/>
  <c r="J481" i="1"/>
  <c r="A481" i="1"/>
  <c r="T480" i="1"/>
  <c r="S480" i="1"/>
  <c r="R480" i="1"/>
  <c r="Q480" i="1"/>
  <c r="M480" i="1"/>
  <c r="L480" i="1"/>
  <c r="K480" i="1"/>
  <c r="J480" i="1"/>
  <c r="A480" i="1"/>
  <c r="T479" i="1"/>
  <c r="S479" i="1"/>
  <c r="R479" i="1"/>
  <c r="Q479" i="1"/>
  <c r="M479" i="1"/>
  <c r="L479" i="1"/>
  <c r="K479" i="1"/>
  <c r="J479" i="1"/>
  <c r="A479" i="1"/>
  <c r="T478" i="1"/>
  <c r="S478" i="1"/>
  <c r="R478" i="1"/>
  <c r="Q478" i="1"/>
  <c r="M478" i="1"/>
  <c r="L478" i="1"/>
  <c r="K478" i="1"/>
  <c r="J478" i="1"/>
  <c r="A478" i="1"/>
  <c r="T437" i="1"/>
  <c r="S437" i="1"/>
  <c r="R437" i="1"/>
  <c r="Q437" i="1"/>
  <c r="M437" i="1"/>
  <c r="L437" i="1"/>
  <c r="K437" i="1"/>
  <c r="J437" i="1"/>
  <c r="A437" i="1"/>
  <c r="T436" i="1"/>
  <c r="S436" i="1"/>
  <c r="R436" i="1"/>
  <c r="Q436" i="1"/>
  <c r="M436" i="1"/>
  <c r="L436" i="1"/>
  <c r="K436" i="1"/>
  <c r="J436" i="1"/>
  <c r="A436" i="1"/>
  <c r="T435" i="1"/>
  <c r="S435" i="1"/>
  <c r="R435" i="1"/>
  <c r="Q435" i="1"/>
  <c r="M435" i="1"/>
  <c r="L435" i="1"/>
  <c r="K435" i="1"/>
  <c r="J435" i="1"/>
  <c r="A435" i="1"/>
  <c r="T434" i="1"/>
  <c r="S434" i="1"/>
  <c r="R434" i="1"/>
  <c r="Q434" i="1"/>
  <c r="M434" i="1"/>
  <c r="L434" i="1"/>
  <c r="K434" i="1"/>
  <c r="J434" i="1"/>
  <c r="A434" i="1"/>
  <c r="T433" i="1"/>
  <c r="S433" i="1"/>
  <c r="R433" i="1"/>
  <c r="Q433" i="1"/>
  <c r="M433" i="1"/>
  <c r="L433" i="1"/>
  <c r="K433" i="1"/>
  <c r="J433" i="1"/>
  <c r="A433" i="1"/>
  <c r="T432" i="1"/>
  <c r="S432" i="1"/>
  <c r="R432" i="1"/>
  <c r="Q432" i="1"/>
  <c r="M432" i="1"/>
  <c r="L432" i="1"/>
  <c r="K432" i="1"/>
  <c r="J432" i="1"/>
  <c r="A432" i="1"/>
  <c r="T431" i="1"/>
  <c r="S431" i="1"/>
  <c r="R431" i="1"/>
  <c r="Q431" i="1"/>
  <c r="M431" i="1"/>
  <c r="L431" i="1"/>
  <c r="K431" i="1"/>
  <c r="J431" i="1"/>
  <c r="A431" i="1"/>
  <c r="T429" i="1"/>
  <c r="S429" i="1"/>
  <c r="R429" i="1"/>
  <c r="Q429" i="1"/>
  <c r="M429" i="1"/>
  <c r="L429" i="1"/>
  <c r="K429" i="1"/>
  <c r="J429" i="1"/>
  <c r="A429" i="1"/>
  <c r="T428" i="1"/>
  <c r="S428" i="1"/>
  <c r="R428" i="1"/>
  <c r="Q428" i="1"/>
  <c r="M428" i="1"/>
  <c r="L428" i="1"/>
  <c r="K428" i="1"/>
  <c r="J428" i="1"/>
  <c r="A428" i="1"/>
  <c r="T427" i="1"/>
  <c r="S427" i="1"/>
  <c r="R427" i="1"/>
  <c r="Q427" i="1"/>
  <c r="M427" i="1"/>
  <c r="L427" i="1"/>
  <c r="K427" i="1"/>
  <c r="J427" i="1"/>
  <c r="A427" i="1"/>
  <c r="T426" i="1"/>
  <c r="S426" i="1"/>
  <c r="R426" i="1"/>
  <c r="Q426" i="1"/>
  <c r="M426" i="1"/>
  <c r="L426" i="1"/>
  <c r="K426" i="1"/>
  <c r="J426" i="1"/>
  <c r="A426" i="1"/>
  <c r="T430" i="1"/>
  <c r="S430" i="1"/>
  <c r="R430" i="1"/>
  <c r="Q430" i="1"/>
  <c r="M430" i="1"/>
  <c r="L430" i="1"/>
  <c r="K430" i="1"/>
  <c r="J430" i="1"/>
  <c r="A430" i="1"/>
  <c r="T475" i="1"/>
  <c r="S475" i="1"/>
  <c r="R475" i="1"/>
  <c r="Q475" i="1"/>
  <c r="M475" i="1"/>
  <c r="L475" i="1"/>
  <c r="K475" i="1"/>
  <c r="J475" i="1"/>
  <c r="A475" i="1"/>
  <c r="T474" i="1"/>
  <c r="S474" i="1"/>
  <c r="R474" i="1"/>
  <c r="Q474" i="1"/>
  <c r="M474" i="1"/>
  <c r="L474" i="1"/>
  <c r="K474" i="1"/>
  <c r="J474" i="1"/>
  <c r="A474" i="1"/>
  <c r="T473" i="1"/>
  <c r="S473" i="1"/>
  <c r="R473" i="1"/>
  <c r="Q473" i="1"/>
  <c r="M473" i="1"/>
  <c r="L473" i="1"/>
  <c r="K473" i="1"/>
  <c r="J473" i="1"/>
  <c r="A473" i="1"/>
  <c r="T472" i="1"/>
  <c r="S472" i="1"/>
  <c r="R472" i="1"/>
  <c r="Q472" i="1"/>
  <c r="M472" i="1"/>
  <c r="L472" i="1"/>
  <c r="K472" i="1"/>
  <c r="J472" i="1"/>
  <c r="A472" i="1"/>
  <c r="T471" i="1"/>
  <c r="S471" i="1"/>
  <c r="R471" i="1"/>
  <c r="Q471" i="1"/>
  <c r="M471" i="1"/>
  <c r="L471" i="1"/>
  <c r="K471" i="1"/>
  <c r="J471" i="1"/>
  <c r="A471" i="1"/>
  <c r="T470" i="1"/>
  <c r="S470" i="1"/>
  <c r="R470" i="1"/>
  <c r="Q470" i="1"/>
  <c r="M470" i="1"/>
  <c r="L470" i="1"/>
  <c r="K470" i="1"/>
  <c r="J470" i="1"/>
  <c r="A470" i="1"/>
  <c r="T469" i="1"/>
  <c r="S469" i="1"/>
  <c r="R469" i="1"/>
  <c r="Q469" i="1"/>
  <c r="M469" i="1"/>
  <c r="L469" i="1"/>
  <c r="K469" i="1"/>
  <c r="J469" i="1"/>
  <c r="A469" i="1"/>
  <c r="T468" i="1"/>
  <c r="S468" i="1"/>
  <c r="R468" i="1"/>
  <c r="Q468" i="1"/>
  <c r="M468" i="1"/>
  <c r="L468" i="1"/>
  <c r="K468" i="1"/>
  <c r="J468" i="1"/>
  <c r="A468" i="1"/>
  <c r="T467" i="1"/>
  <c r="S467" i="1"/>
  <c r="R467" i="1"/>
  <c r="Q467" i="1"/>
  <c r="M467" i="1"/>
  <c r="L467" i="1"/>
  <c r="K467" i="1"/>
  <c r="J467" i="1"/>
  <c r="A467" i="1"/>
  <c r="T466" i="1"/>
  <c r="S466" i="1"/>
  <c r="R466" i="1"/>
  <c r="Q466" i="1"/>
  <c r="M466" i="1"/>
  <c r="L466" i="1"/>
  <c r="K466" i="1"/>
  <c r="J466" i="1"/>
  <c r="A466" i="1"/>
  <c r="T465" i="1"/>
  <c r="S465" i="1"/>
  <c r="R465" i="1"/>
  <c r="Q465" i="1"/>
  <c r="M465" i="1"/>
  <c r="L465" i="1"/>
  <c r="K465" i="1"/>
  <c r="J465" i="1"/>
  <c r="A465" i="1"/>
  <c r="T464" i="1"/>
  <c r="S464" i="1"/>
  <c r="R464" i="1"/>
  <c r="Q464" i="1"/>
  <c r="M464" i="1"/>
  <c r="L464" i="1"/>
  <c r="K464" i="1"/>
  <c r="J464" i="1"/>
  <c r="A464" i="1"/>
  <c r="T463" i="1"/>
  <c r="S463" i="1"/>
  <c r="R463" i="1"/>
  <c r="Q463" i="1"/>
  <c r="M463" i="1"/>
  <c r="L463" i="1"/>
  <c r="K463" i="1"/>
  <c r="J463" i="1"/>
  <c r="A463" i="1"/>
  <c r="T462" i="1"/>
  <c r="S462" i="1"/>
  <c r="R462" i="1"/>
  <c r="Q462" i="1"/>
  <c r="M462" i="1"/>
  <c r="L462" i="1"/>
  <c r="K462" i="1"/>
  <c r="J462" i="1"/>
  <c r="A462" i="1"/>
  <c r="T461" i="1"/>
  <c r="S461" i="1"/>
  <c r="R461" i="1"/>
  <c r="Q461" i="1"/>
  <c r="M461" i="1"/>
  <c r="L461" i="1"/>
  <c r="K461" i="1"/>
  <c r="J461" i="1"/>
  <c r="A461" i="1"/>
  <c r="T460" i="1"/>
  <c r="S460" i="1"/>
  <c r="R460" i="1"/>
  <c r="Q460" i="1"/>
  <c r="M460" i="1"/>
  <c r="L460" i="1"/>
  <c r="K460" i="1"/>
  <c r="J460" i="1"/>
  <c r="A460" i="1"/>
  <c r="T459" i="1"/>
  <c r="S459" i="1"/>
  <c r="R459" i="1"/>
  <c r="Q459" i="1"/>
  <c r="M459" i="1"/>
  <c r="L459" i="1"/>
  <c r="K459" i="1"/>
  <c r="J459" i="1"/>
  <c r="A459" i="1"/>
  <c r="T458" i="1"/>
  <c r="S458" i="1"/>
  <c r="R458" i="1"/>
  <c r="Q458" i="1"/>
  <c r="M458" i="1"/>
  <c r="L458" i="1"/>
  <c r="K458" i="1"/>
  <c r="J458" i="1"/>
  <c r="A458" i="1"/>
  <c r="T457" i="1"/>
  <c r="S457" i="1"/>
  <c r="R457" i="1"/>
  <c r="Q457" i="1"/>
  <c r="M457" i="1"/>
  <c r="L457" i="1"/>
  <c r="K457" i="1"/>
  <c r="J457" i="1"/>
  <c r="A457" i="1"/>
  <c r="T456" i="1"/>
  <c r="S456" i="1"/>
  <c r="R456" i="1"/>
  <c r="Q456" i="1"/>
  <c r="M456" i="1"/>
  <c r="L456" i="1"/>
  <c r="K456" i="1"/>
  <c r="J456" i="1"/>
  <c r="A456" i="1"/>
  <c r="T455" i="1"/>
  <c r="S455" i="1"/>
  <c r="R455" i="1"/>
  <c r="Q455" i="1"/>
  <c r="M455" i="1"/>
  <c r="L455" i="1"/>
  <c r="K455" i="1"/>
  <c r="J455" i="1"/>
  <c r="A455" i="1"/>
  <c r="T454" i="1"/>
  <c r="S454" i="1"/>
  <c r="R454" i="1"/>
  <c r="Q454" i="1"/>
  <c r="M454" i="1"/>
  <c r="L454" i="1"/>
  <c r="K454" i="1"/>
  <c r="J454" i="1"/>
  <c r="A454" i="1"/>
  <c r="T453" i="1"/>
  <c r="S453" i="1"/>
  <c r="R453" i="1"/>
  <c r="Q453" i="1"/>
  <c r="M453" i="1"/>
  <c r="L453" i="1"/>
  <c r="K453" i="1"/>
  <c r="J453" i="1"/>
  <c r="A453" i="1"/>
  <c r="Q381" i="1"/>
  <c r="K381" i="1"/>
  <c r="L381" i="1"/>
  <c r="M381" i="1"/>
  <c r="J381" i="1"/>
  <c r="T438" i="1" l="1"/>
  <c r="R438" i="1"/>
  <c r="J438" i="1"/>
  <c r="M438" i="1"/>
  <c r="K438" i="1"/>
  <c r="L438" i="1"/>
  <c r="N262" i="1"/>
  <c r="N426" i="1" s="1"/>
  <c r="P262" i="1"/>
  <c r="P426" i="1" s="1"/>
  <c r="N263" i="1"/>
  <c r="N427" i="1" s="1"/>
  <c r="P263" i="1"/>
  <c r="P427" i="1" s="1"/>
  <c r="N264" i="1"/>
  <c r="N428" i="1" s="1"/>
  <c r="P264" i="1"/>
  <c r="P428" i="1" s="1"/>
  <c r="N265" i="1"/>
  <c r="P265" i="1"/>
  <c r="N266" i="1"/>
  <c r="N429" i="1" s="1"/>
  <c r="P266" i="1"/>
  <c r="P429" i="1" s="1"/>
  <c r="N267" i="1"/>
  <c r="N430" i="1" s="1"/>
  <c r="P267" i="1"/>
  <c r="P430" i="1" s="1"/>
  <c r="N268" i="1"/>
  <c r="P268" i="1"/>
  <c r="N269" i="1"/>
  <c r="P269" i="1"/>
  <c r="J270" i="1"/>
  <c r="K270" i="1"/>
  <c r="L270" i="1"/>
  <c r="M270" i="1"/>
  <c r="Q270" i="1"/>
  <c r="R270" i="1"/>
  <c r="S270" i="1"/>
  <c r="T270" i="1"/>
  <c r="N280" i="1"/>
  <c r="P280" i="1"/>
  <c r="N281" i="1"/>
  <c r="N432" i="1" s="1"/>
  <c r="P281" i="1"/>
  <c r="P432" i="1" s="1"/>
  <c r="N282" i="1"/>
  <c r="N431" i="1" s="1"/>
  <c r="P282" i="1"/>
  <c r="P431" i="1" s="1"/>
  <c r="N283" i="1"/>
  <c r="P283" i="1"/>
  <c r="N284" i="1"/>
  <c r="P284" i="1"/>
  <c r="N285" i="1"/>
  <c r="N433" i="1" s="1"/>
  <c r="P285" i="1"/>
  <c r="P433" i="1" s="1"/>
  <c r="N286" i="1"/>
  <c r="P286" i="1"/>
  <c r="N287" i="1"/>
  <c r="P287" i="1"/>
  <c r="N288" i="1"/>
  <c r="N499" i="1" s="1"/>
  <c r="P288" i="1"/>
  <c r="P499" i="1" s="1"/>
  <c r="J289" i="1"/>
  <c r="K289" i="1"/>
  <c r="L289" i="1"/>
  <c r="M289" i="1"/>
  <c r="Q289" i="1"/>
  <c r="R289" i="1"/>
  <c r="S289" i="1"/>
  <c r="T289" i="1"/>
  <c r="N299" i="1"/>
  <c r="P299" i="1"/>
  <c r="N300" i="1"/>
  <c r="P300" i="1"/>
  <c r="N301" i="1"/>
  <c r="P301" i="1"/>
  <c r="N302" i="1"/>
  <c r="P302" i="1"/>
  <c r="N303" i="1"/>
  <c r="P303" i="1"/>
  <c r="N304" i="1"/>
  <c r="P304" i="1"/>
  <c r="N305" i="1"/>
  <c r="P305" i="1"/>
  <c r="J306" i="1"/>
  <c r="K306" i="1"/>
  <c r="L306" i="1"/>
  <c r="M306" i="1"/>
  <c r="Q306" i="1"/>
  <c r="R306" i="1"/>
  <c r="S306" i="1"/>
  <c r="T306" i="1"/>
  <c r="N314" i="1"/>
  <c r="P314" i="1"/>
  <c r="N315" i="1"/>
  <c r="N434" i="1" s="1"/>
  <c r="P315" i="1"/>
  <c r="P434" i="1" s="1"/>
  <c r="N316" i="1"/>
  <c r="P316" i="1"/>
  <c r="N317" i="1"/>
  <c r="P317" i="1"/>
  <c r="N318" i="1"/>
  <c r="N435" i="1" s="1"/>
  <c r="P318" i="1"/>
  <c r="P435" i="1" s="1"/>
  <c r="N319" i="1"/>
  <c r="P319" i="1"/>
  <c r="N320" i="1"/>
  <c r="P320" i="1"/>
  <c r="N321" i="1"/>
  <c r="P321" i="1"/>
  <c r="J322" i="1"/>
  <c r="K322" i="1"/>
  <c r="L322" i="1"/>
  <c r="M322" i="1"/>
  <c r="Q322" i="1"/>
  <c r="R322" i="1"/>
  <c r="S322" i="1"/>
  <c r="T322" i="1"/>
  <c r="N329" i="1"/>
  <c r="P329" i="1"/>
  <c r="N330" i="1"/>
  <c r="N436" i="1" s="1"/>
  <c r="P330" i="1"/>
  <c r="P436" i="1" s="1"/>
  <c r="N331" i="1"/>
  <c r="P331" i="1"/>
  <c r="N332" i="1"/>
  <c r="N437" i="1" s="1"/>
  <c r="P332" i="1"/>
  <c r="P437" i="1" s="1"/>
  <c r="N333" i="1"/>
  <c r="P333" i="1"/>
  <c r="N334" i="1"/>
  <c r="P334" i="1"/>
  <c r="N335" i="1"/>
  <c r="P335" i="1"/>
  <c r="J336" i="1"/>
  <c r="K336" i="1"/>
  <c r="L336" i="1"/>
  <c r="M336" i="1"/>
  <c r="Q336" i="1"/>
  <c r="R336" i="1"/>
  <c r="S336" i="1"/>
  <c r="T336" i="1"/>
  <c r="N344" i="1"/>
  <c r="N478" i="1" s="1"/>
  <c r="P344" i="1"/>
  <c r="P478" i="1" s="1"/>
  <c r="N345" i="1"/>
  <c r="N479" i="1" s="1"/>
  <c r="P345" i="1"/>
  <c r="P479" i="1" s="1"/>
  <c r="N346" i="1"/>
  <c r="N480" i="1" s="1"/>
  <c r="P346" i="1"/>
  <c r="P480" i="1" s="1"/>
  <c r="N347" i="1"/>
  <c r="N440" i="1" s="1"/>
  <c r="P347" i="1"/>
  <c r="P440" i="1" s="1"/>
  <c r="N348" i="1"/>
  <c r="N481" i="1" s="1"/>
  <c r="P348" i="1"/>
  <c r="P481" i="1" s="1"/>
  <c r="N349" i="1"/>
  <c r="N482" i="1" s="1"/>
  <c r="P349" i="1"/>
  <c r="P482" i="1" s="1"/>
  <c r="J350" i="1"/>
  <c r="K350" i="1"/>
  <c r="L350" i="1"/>
  <c r="M350" i="1"/>
  <c r="Q350" i="1"/>
  <c r="R350" i="1"/>
  <c r="S350" i="1"/>
  <c r="T350" i="1"/>
  <c r="N360" i="1"/>
  <c r="P360" i="1"/>
  <c r="N361" i="1"/>
  <c r="P361" i="1"/>
  <c r="N363" i="1"/>
  <c r="P363" i="1"/>
  <c r="N364" i="1"/>
  <c r="P364" i="1"/>
  <c r="N365" i="1"/>
  <c r="P365" i="1"/>
  <c r="N367" i="1"/>
  <c r="P367" i="1"/>
  <c r="N368" i="1"/>
  <c r="P368" i="1"/>
  <c r="N369" i="1"/>
  <c r="P369" i="1"/>
  <c r="N370" i="1"/>
  <c r="P370" i="1"/>
  <c r="N372" i="1"/>
  <c r="P372" i="1"/>
  <c r="N373" i="1"/>
  <c r="P373" i="1"/>
  <c r="N374" i="1"/>
  <c r="P374" i="1"/>
  <c r="N375" i="1"/>
  <c r="P375" i="1"/>
  <c r="N377" i="1"/>
  <c r="P377" i="1"/>
  <c r="N378" i="1"/>
  <c r="P378" i="1"/>
  <c r="N379" i="1"/>
  <c r="P379" i="1"/>
  <c r="N380" i="1"/>
  <c r="P380" i="1"/>
  <c r="K382" i="1"/>
  <c r="L382" i="1"/>
  <c r="M382" i="1"/>
  <c r="P473" i="1" l="1"/>
  <c r="P471" i="1"/>
  <c r="P475" i="1"/>
  <c r="P474" i="1"/>
  <c r="P472" i="1"/>
  <c r="P470" i="1"/>
  <c r="N473" i="1"/>
  <c r="N471" i="1"/>
  <c r="N475" i="1"/>
  <c r="N474" i="1"/>
  <c r="N472" i="1"/>
  <c r="N470" i="1"/>
  <c r="P457" i="1"/>
  <c r="P459" i="1"/>
  <c r="P468" i="1"/>
  <c r="P466" i="1"/>
  <c r="P464" i="1"/>
  <c r="P462" i="1"/>
  <c r="P460" i="1"/>
  <c r="P458" i="1"/>
  <c r="P456" i="1"/>
  <c r="P454" i="1"/>
  <c r="P461" i="1"/>
  <c r="P467" i="1"/>
  <c r="P463" i="1"/>
  <c r="P455" i="1"/>
  <c r="P453" i="1"/>
  <c r="P469" i="1"/>
  <c r="P465" i="1"/>
  <c r="N469" i="1"/>
  <c r="N467" i="1"/>
  <c r="N465" i="1"/>
  <c r="N463" i="1"/>
  <c r="N461" i="1"/>
  <c r="N459" i="1"/>
  <c r="N457" i="1"/>
  <c r="N455" i="1"/>
  <c r="N453" i="1"/>
  <c r="N468" i="1"/>
  <c r="N466" i="1"/>
  <c r="N464" i="1"/>
  <c r="N462" i="1"/>
  <c r="N460" i="1"/>
  <c r="N458" i="1"/>
  <c r="N456" i="1"/>
  <c r="N454" i="1"/>
  <c r="N381" i="1"/>
  <c r="P381" i="1"/>
  <c r="O330" i="1"/>
  <c r="O436" i="1" s="1"/>
  <c r="O375" i="1"/>
  <c r="O285" i="1"/>
  <c r="O433" i="1" s="1"/>
  <c r="O263" i="1"/>
  <c r="O427" i="1" s="1"/>
  <c r="O367" i="1"/>
  <c r="O372" i="1"/>
  <c r="O268" i="1"/>
  <c r="O380" i="1"/>
  <c r="O346" i="1"/>
  <c r="O480" i="1" s="1"/>
  <c r="O303" i="1"/>
  <c r="O281" i="1"/>
  <c r="O432" i="1" s="1"/>
  <c r="O267" i="1"/>
  <c r="O430" i="1" s="1"/>
  <c r="O264" i="1"/>
  <c r="O428" i="1" s="1"/>
  <c r="O284" i="1"/>
  <c r="O333" i="1"/>
  <c r="O302" i="1"/>
  <c r="O288" i="1"/>
  <c r="O499" i="1" s="1"/>
  <c r="K384" i="1"/>
  <c r="O265" i="1"/>
  <c r="O335" i="1"/>
  <c r="O301" i="1"/>
  <c r="O377" i="1"/>
  <c r="O331" i="1"/>
  <c r="O364" i="1"/>
  <c r="O349" i="1"/>
  <c r="O482" i="1" s="1"/>
  <c r="O329" i="1"/>
  <c r="O348" i="1"/>
  <c r="O481" i="1" s="1"/>
  <c r="O368" i="1"/>
  <c r="O321" i="1"/>
  <c r="O365" i="1"/>
  <c r="O287" i="1"/>
  <c r="O374" i="1"/>
  <c r="O319" i="1"/>
  <c r="O370" i="1"/>
  <c r="O361" i="1"/>
  <c r="O347" i="1"/>
  <c r="O440" i="1" s="1"/>
  <c r="O317" i="1"/>
  <c r="O379" i="1"/>
  <c r="O369" i="1"/>
  <c r="O316" i="1"/>
  <c r="O304" i="1"/>
  <c r="O269" i="1"/>
  <c r="O363" i="1"/>
  <c r="O320" i="1"/>
  <c r="N382" i="1"/>
  <c r="O280" i="1"/>
  <c r="N270" i="1"/>
  <c r="O378" i="1"/>
  <c r="P382" i="1"/>
  <c r="N336" i="1"/>
  <c r="O300" i="1"/>
  <c r="N289" i="1"/>
  <c r="O266" i="1"/>
  <c r="O429" i="1" s="1"/>
  <c r="O318" i="1"/>
  <c r="O435" i="1" s="1"/>
  <c r="O286" i="1"/>
  <c r="P306" i="1"/>
  <c r="O334" i="1"/>
  <c r="N306" i="1"/>
  <c r="O345" i="1"/>
  <c r="O479" i="1" s="1"/>
  <c r="O305" i="1"/>
  <c r="P350" i="1"/>
  <c r="N350" i="1"/>
  <c r="K383" i="1"/>
  <c r="O332" i="1"/>
  <c r="O437" i="1" s="1"/>
  <c r="O315" i="1"/>
  <c r="O434" i="1" s="1"/>
  <c r="O283" i="1"/>
  <c r="O262" i="1"/>
  <c r="O426" i="1" s="1"/>
  <c r="O373" i="1"/>
  <c r="N322" i="1"/>
  <c r="P322" i="1"/>
  <c r="P289" i="1"/>
  <c r="O344" i="1"/>
  <c r="O478" i="1" s="1"/>
  <c r="O360" i="1"/>
  <c r="O314" i="1"/>
  <c r="O299" i="1"/>
  <c r="O282" i="1"/>
  <c r="O431" i="1" s="1"/>
  <c r="P336" i="1"/>
  <c r="P270" i="1"/>
  <c r="O473" i="1" l="1"/>
  <c r="O471" i="1"/>
  <c r="O475" i="1"/>
  <c r="O474" i="1"/>
  <c r="O472" i="1"/>
  <c r="O470" i="1"/>
  <c r="O469" i="1"/>
  <c r="O467" i="1"/>
  <c r="O465" i="1"/>
  <c r="O463" i="1"/>
  <c r="O461" i="1"/>
  <c r="O459" i="1"/>
  <c r="O457" i="1"/>
  <c r="O455" i="1"/>
  <c r="O453" i="1"/>
  <c r="O468" i="1"/>
  <c r="O466" i="1"/>
  <c r="O464" i="1"/>
  <c r="O462" i="1"/>
  <c r="O460" i="1"/>
  <c r="O458" i="1"/>
  <c r="O456" i="1"/>
  <c r="O454" i="1"/>
  <c r="N438" i="1"/>
  <c r="P438" i="1"/>
  <c r="O381" i="1"/>
  <c r="O289" i="1"/>
  <c r="O306" i="1"/>
  <c r="O350" i="1"/>
  <c r="O336" i="1"/>
  <c r="K385" i="1"/>
  <c r="O270" i="1"/>
  <c r="O322" i="1"/>
  <c r="O382" i="1"/>
  <c r="N383" i="1" s="1"/>
  <c r="O438" i="1" l="1"/>
  <c r="O535" i="1"/>
  <c r="A2" i="2" l="1"/>
  <c r="S576" i="1" l="1"/>
  <c r="R576" i="1"/>
  <c r="Q576" i="1"/>
  <c r="K576" i="1"/>
  <c r="L576" i="1"/>
  <c r="M576" i="1"/>
  <c r="J576" i="1"/>
  <c r="N570" i="1" l="1"/>
  <c r="P570" i="1"/>
  <c r="N573" i="1"/>
  <c r="P573" i="1"/>
  <c r="N574" i="1"/>
  <c r="P574" i="1"/>
  <c r="O574" i="1" s="1"/>
  <c r="O570" i="1" l="1"/>
  <c r="O573" i="1"/>
  <c r="L397" i="1"/>
  <c r="L411" i="1" s="1"/>
  <c r="M397" i="1"/>
  <c r="M411" i="1" s="1"/>
  <c r="K397" i="1"/>
  <c r="K411" i="1" s="1"/>
  <c r="T396" i="1"/>
  <c r="T410" i="1" s="1"/>
  <c r="S396" i="1"/>
  <c r="S410" i="1" s="1"/>
  <c r="K396" i="1"/>
  <c r="K410" i="1" s="1"/>
  <c r="L396" i="1"/>
  <c r="L410" i="1" s="1"/>
  <c r="M396" i="1"/>
  <c r="M410" i="1" s="1"/>
  <c r="J396" i="1"/>
  <c r="J410" i="1" s="1"/>
  <c r="U32" i="1" l="1"/>
  <c r="R396" i="1" l="1"/>
  <c r="R410" i="1" s="1"/>
  <c r="Q396" i="1"/>
  <c r="Q410" i="1" s="1"/>
  <c r="P394" i="1" l="1"/>
  <c r="N394" i="1"/>
  <c r="P393" i="1"/>
  <c r="N393" i="1"/>
  <c r="N397" i="1" l="1"/>
  <c r="N411" i="1" s="1"/>
  <c r="N396" i="1"/>
  <c r="N410" i="1" s="1"/>
  <c r="P397" i="1"/>
  <c r="P411" i="1" s="1"/>
  <c r="P396" i="1"/>
  <c r="P410" i="1" s="1"/>
  <c r="O393" i="1"/>
  <c r="K398" i="1"/>
  <c r="K412" i="1" s="1"/>
  <c r="O394" i="1"/>
  <c r="O396" i="1" l="1"/>
  <c r="O410" i="1" s="1"/>
  <c r="O397" i="1"/>
  <c r="N398" i="1" l="1"/>
  <c r="N412" i="1" s="1"/>
  <c r="O411" i="1"/>
  <c r="M577" i="1"/>
  <c r="L577" i="1"/>
  <c r="K577" i="1"/>
  <c r="P568" i="1"/>
  <c r="N568" i="1"/>
  <c r="P564" i="1"/>
  <c r="N564" i="1"/>
  <c r="P558" i="1"/>
  <c r="N558" i="1"/>
  <c r="P553" i="1"/>
  <c r="N553" i="1"/>
  <c r="P551" i="1"/>
  <c r="N551" i="1"/>
  <c r="N576" i="1" l="1"/>
  <c r="P576" i="1"/>
  <c r="O568" i="1"/>
  <c r="O553" i="1"/>
  <c r="O564" i="1"/>
  <c r="O558" i="1"/>
  <c r="N577" i="1"/>
  <c r="O551" i="1"/>
  <c r="K578" i="1"/>
  <c r="P577" i="1"/>
  <c r="O576" i="1" l="1"/>
  <c r="O577" i="1"/>
  <c r="N578" i="1" s="1"/>
  <c r="T498" i="1" l="1"/>
  <c r="T497" i="1"/>
  <c r="T496" i="1"/>
  <c r="T483" i="1" l="1"/>
  <c r="T500" i="1"/>
  <c r="T476" i="1"/>
  <c r="K399" i="1" l="1"/>
  <c r="K413" i="1"/>
  <c r="T504" i="1"/>
  <c r="K507" i="1" s="1"/>
  <c r="T484" i="1"/>
  <c r="K487" i="1" s="1"/>
  <c r="T442" i="1"/>
  <c r="K445" i="1" s="1"/>
  <c r="U34" i="1"/>
  <c r="U33" i="1"/>
  <c r="U536" i="1" l="1"/>
  <c r="U538" i="1" s="1"/>
  <c r="W536" i="1"/>
  <c r="W538" i="1" s="1"/>
  <c r="U271" i="1"/>
  <c r="U290" i="1"/>
  <c r="S503" i="1" l="1"/>
  <c r="R503" i="1"/>
  <c r="Q503" i="1"/>
  <c r="P503" i="1"/>
  <c r="O503" i="1"/>
  <c r="N503" i="1"/>
  <c r="M503" i="1"/>
  <c r="L503" i="1"/>
  <c r="K503" i="1"/>
  <c r="S498" i="1"/>
  <c r="R498" i="1"/>
  <c r="Q498" i="1"/>
  <c r="P498" i="1"/>
  <c r="O498" i="1"/>
  <c r="N498" i="1"/>
  <c r="M498" i="1"/>
  <c r="L498" i="1"/>
  <c r="K498" i="1"/>
  <c r="J498" i="1"/>
  <c r="A498" i="1"/>
  <c r="S497" i="1"/>
  <c r="R497" i="1"/>
  <c r="Q497" i="1"/>
  <c r="P497" i="1"/>
  <c r="M497" i="1"/>
  <c r="L497" i="1"/>
  <c r="K497" i="1"/>
  <c r="J497" i="1"/>
  <c r="A497" i="1"/>
  <c r="S496" i="1"/>
  <c r="R496" i="1"/>
  <c r="Q496" i="1"/>
  <c r="P496" i="1"/>
  <c r="O496" i="1"/>
  <c r="N496" i="1"/>
  <c r="M496" i="1"/>
  <c r="L496" i="1"/>
  <c r="K496" i="1"/>
  <c r="J496" i="1"/>
  <c r="A496" i="1"/>
  <c r="J500" i="1" l="1"/>
  <c r="J504" i="1" s="1"/>
  <c r="N497" i="1" l="1"/>
  <c r="S500" i="1"/>
  <c r="R500" i="1"/>
  <c r="Q500" i="1"/>
  <c r="M500" i="1"/>
  <c r="L500" i="1"/>
  <c r="K500" i="1"/>
  <c r="S483" i="1"/>
  <c r="R483" i="1"/>
  <c r="Q483" i="1"/>
  <c r="M483" i="1"/>
  <c r="L483" i="1"/>
  <c r="K483" i="1"/>
  <c r="J483" i="1"/>
  <c r="S476" i="1"/>
  <c r="R476" i="1"/>
  <c r="Q476" i="1"/>
  <c r="M476" i="1"/>
  <c r="L476" i="1"/>
  <c r="K476" i="1"/>
  <c r="J476" i="1"/>
  <c r="S441" i="1"/>
  <c r="R441" i="1"/>
  <c r="Q441" i="1"/>
  <c r="M441" i="1"/>
  <c r="L441" i="1"/>
  <c r="K441" i="1"/>
  <c r="J441" i="1"/>
  <c r="U345" i="1"/>
  <c r="U330" i="1"/>
  <c r="U315" i="1"/>
  <c r="U300" i="1"/>
  <c r="U289" i="1"/>
  <c r="U270" i="1"/>
  <c r="R516" i="1" l="1"/>
  <c r="R518" i="1" s="1"/>
  <c r="T516" i="1"/>
  <c r="T518" i="1" s="1"/>
  <c r="S516" i="1"/>
  <c r="S518" i="1" s="1"/>
  <c r="O497" i="1"/>
  <c r="O6" i="1"/>
  <c r="U7" i="1" s="1"/>
  <c r="U307" i="1"/>
  <c r="O5" i="1"/>
  <c r="U5" i="1" s="1"/>
  <c r="U351" i="1"/>
  <c r="U337" i="1"/>
  <c r="U323" i="1"/>
  <c r="M504" i="1"/>
  <c r="K504" i="1"/>
  <c r="R504" i="1"/>
  <c r="L484" i="1"/>
  <c r="K505" i="1"/>
  <c r="M485" i="1"/>
  <c r="R484" i="1"/>
  <c r="M505" i="1"/>
  <c r="N483" i="1"/>
  <c r="N476" i="1"/>
  <c r="N441" i="1"/>
  <c r="P483" i="1"/>
  <c r="P476" i="1"/>
  <c r="P500" i="1"/>
  <c r="P441" i="1"/>
  <c r="J484" i="1"/>
  <c r="L485" i="1"/>
  <c r="Q484" i="1"/>
  <c r="S484" i="1"/>
  <c r="Q504" i="1"/>
  <c r="M442" i="1"/>
  <c r="K442" i="1"/>
  <c r="R442" i="1"/>
  <c r="L442" i="1"/>
  <c r="Q438" i="1"/>
  <c r="Q442" i="1" s="1"/>
  <c r="S438" i="1"/>
  <c r="S442" i="1" s="1"/>
  <c r="S504" i="1"/>
  <c r="R4" i="1"/>
  <c r="U4" i="1" s="1"/>
  <c r="J517" i="1"/>
  <c r="R6" i="1"/>
  <c r="U8" i="1" s="1"/>
  <c r="M484" i="1"/>
  <c r="K485" i="1"/>
  <c r="K484" i="1"/>
  <c r="L504" i="1"/>
  <c r="L505" i="1"/>
  <c r="N442" i="1" l="1"/>
  <c r="P443" i="1"/>
  <c r="K506" i="1"/>
  <c r="H517" i="1"/>
  <c r="J516" i="1"/>
  <c r="O4" i="1"/>
  <c r="U3" i="1" s="1"/>
  <c r="K414" i="1"/>
  <c r="K400" i="1"/>
  <c r="R5" i="1"/>
  <c r="U6" i="1" s="1"/>
  <c r="N500" i="1"/>
  <c r="N505" i="1" s="1"/>
  <c r="L517" i="1"/>
  <c r="J442" i="1"/>
  <c r="K486" i="1"/>
  <c r="P504" i="1"/>
  <c r="P484" i="1"/>
  <c r="P485" i="1"/>
  <c r="K443" i="1"/>
  <c r="P505" i="1"/>
  <c r="O500" i="1"/>
  <c r="O483" i="1"/>
  <c r="O476" i="1"/>
  <c r="O441" i="1"/>
  <c r="N484" i="1"/>
  <c r="N485" i="1"/>
  <c r="M443" i="1"/>
  <c r="L443" i="1"/>
  <c r="O443" i="1" l="1"/>
  <c r="N517" i="1"/>
  <c r="U517" i="1" s="1"/>
  <c r="K508" i="1"/>
  <c r="K527" i="1" s="1"/>
  <c r="I527" i="1"/>
  <c r="K488" i="1"/>
  <c r="I526" i="1"/>
  <c r="L516" i="1"/>
  <c r="L518" i="1" s="1"/>
  <c r="H516" i="1"/>
  <c r="J518" i="1"/>
  <c r="N504" i="1"/>
  <c r="K444" i="1"/>
  <c r="I525" i="1" s="1"/>
  <c r="P442" i="1"/>
  <c r="O485" i="1"/>
  <c r="N486" i="1" s="1"/>
  <c r="O526" i="1" s="1"/>
  <c r="O505" i="1"/>
  <c r="N506" i="1" s="1"/>
  <c r="O527" i="1" s="1"/>
  <c r="O484" i="1"/>
  <c r="O504" i="1"/>
  <c r="N443" i="1"/>
  <c r="K526" i="1" l="1"/>
  <c r="N516" i="1"/>
  <c r="N518" i="1" s="1"/>
  <c r="K446" i="1"/>
  <c r="U537" i="1" s="1"/>
  <c r="I528" i="1"/>
  <c r="U525" i="1" s="1"/>
  <c r="H518" i="1"/>
  <c r="P517" i="1" s="1"/>
  <c r="N444" i="1"/>
  <c r="O442" i="1"/>
  <c r="K525" i="1" l="1"/>
  <c r="K528" i="1" s="1"/>
  <c r="U539" i="1"/>
  <c r="W537" i="1"/>
  <c r="W539" i="1" s="1"/>
  <c r="O525" i="1"/>
  <c r="P516" i="1"/>
  <c r="P518" i="1" s="1"/>
  <c r="O528" i="1" l="1"/>
  <c r="U527" i="1" s="1"/>
  <c r="R527" i="1" l="1"/>
  <c r="R526" i="1"/>
  <c r="R525" i="1"/>
  <c r="R5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Gelu Gherghin</author>
  </authors>
  <commentList>
    <comment ref="A4" authorId="0" shapeId="0" xr:uid="{00000000-0006-0000-0000-000001000000}">
      <text>
        <r>
          <rPr>
            <b/>
            <sz val="9"/>
            <color indexed="81"/>
            <rFont val="Tahoma"/>
            <family val="2"/>
            <charset val="238"/>
          </rPr>
          <t xml:space="preserve">Gelu Gherghin:
</t>
        </r>
        <r>
          <rPr>
            <sz val="9"/>
            <color indexed="10"/>
            <rFont val="Tahoma"/>
            <family val="2"/>
            <charset val="238"/>
          </rPr>
          <t>Se introduce numele facultății</t>
        </r>
      </text>
    </comment>
    <comment ref="O4" authorId="1" shapeId="0" xr:uid="{00000000-0006-0000-0000-000002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R4" authorId="1"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5" authorId="0" shapeId="0" xr:uid="{00000000-0006-0000-0000-00000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O5" authorId="1" shapeId="0" xr:uid="{00000000-0006-0000-0000-000005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5" authorId="1"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O6" authorId="1"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6" authorId="1" shapeId="0" xr:uid="{00000000-0006-0000-0000-000008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0"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0" shapeId="0" xr:uid="{A59F89F6-5965-4AE1-BEC4-72C990F11056}">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1" shapeId="0" xr:uid="{00000000-0006-0000-0000-00000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"Se alege o disciplină (1) din pachetul  opțional 1 (cod pachet)</t>
        </r>
        <r>
          <rPr>
            <b/>
            <sz val="9"/>
            <color indexed="10"/>
            <rFont val="Tahoma"/>
            <family val="2"/>
            <charset val="238"/>
          </rPr>
          <t>" sau "</t>
        </r>
        <r>
          <rPr>
            <i/>
            <sz val="9"/>
            <color indexed="10"/>
            <rFont val="Tahoma"/>
            <family val="2"/>
            <charset val="238"/>
          </rPr>
          <t>Se aleg două discipline (1 și 2) din pachetul  opțional 1 (cod pachet)</t>
        </r>
        <r>
          <rPr>
            <b/>
            <sz val="9"/>
            <color indexed="10"/>
            <rFont val="Tahoma"/>
            <family val="2"/>
            <charset val="238"/>
          </rPr>
          <t>" 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0"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M16" authorId="1" shapeId="0" xr:uid="{00000000-0006-0000-0000-00000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Exemplu de formulare</t>
        </r>
      </text>
    </comment>
    <comment ref="A17" authorId="0" shapeId="0" xr:uid="{00000000-0006-0000-0000-00000E00000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9" authorId="0" shapeId="0" xr:uid="{00000000-0006-0000-0000-00000F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1"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9"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 cu precădere instituții membre Eutopia sau The Guild</t>
        </r>
      </text>
    </comment>
    <comment ref="A38" authorId="1" shapeId="0" xr:uid="{9E546C80-E1CF-4959-BD71-649CEE307974}">
      <text>
        <r>
          <rPr>
            <b/>
            <sz val="9"/>
            <color indexed="81"/>
            <rFont val="Segoe UI"/>
            <family val="2"/>
            <charset val="238"/>
          </rPr>
          <t>Gelu Gherghin:</t>
        </r>
        <r>
          <rPr>
            <sz val="9"/>
            <color indexed="81"/>
            <rFont val="Segoe UI"/>
            <family val="2"/>
            <charset val="238"/>
          </rPr>
          <t xml:space="preserve">
Se vor prelua toate competențele și/sau rezultatele învățării înscrise în Suplimentul la Diplomă și în RNCIS</t>
        </r>
      </text>
    </comment>
    <comment ref="A250" authorId="1" shapeId="0" xr:uid="{A49E5213-6BB8-42D1-BA21-8F2DDB5C20A3}">
      <text>
        <r>
          <rPr>
            <b/>
            <sz val="9"/>
            <color indexed="81"/>
            <rFont val="Segoe UI"/>
            <family val="2"/>
            <charset val="238"/>
          </rPr>
          <t>Gelu Gherghin:</t>
        </r>
        <r>
          <rPr>
            <sz val="9"/>
            <color indexed="81"/>
            <rFont val="Segoe UI"/>
            <family val="2"/>
            <charset val="238"/>
          </rPr>
          <t xml:space="preserve">
Vă rugăm să consultați Procedura de aplicare a etichetelor ODD (Obiective de Dezvoltare Durabilă - Sustainable Development Goals) în procesul academic.
Păstrați doar etichetele care se potrivesc programului de studii (dacă este cazul) și ștergeți-le pe celelalte. Dacă nicio etichetă nu descrie programul, ștergeți toate etichetele și scrieți "Nu este cazul".</t>
        </r>
      </text>
    </comment>
    <comment ref="A268" authorId="1"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269" authorId="1"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271" authorId="1" shapeId="0" xr:uid="{00000000-0006-0000-0000-000016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277" authorId="1"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277" authorId="1"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277" authorId="1"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277" authorId="1"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86" authorId="1" shapeId="0" xr:uid="{3ABF9581-1093-462A-AEAA-C644CBBE418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87" authorId="1"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288"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290"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296" authorId="1"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296" authorId="1"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296" authorId="1"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296"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304" authorId="1" shapeId="0" xr:uid="{BFA04C77-3CFC-46C1-BA82-BFBA732860EF}">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305" authorId="1" shapeId="0" xr:uid="{E71F4AB3-3C29-48B4-94C4-3720FEB685BD}">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311" authorId="1"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311" authorId="1"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311" authorId="1"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311" authorId="1"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320" authorId="1" shapeId="0" xr:uid="{68EB8618-5F87-40C2-BC15-3F356A5334BE}">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321" authorId="1" shapeId="0" xr:uid="{126FD043-0C9F-448C-AACE-3DB2DBB9277E}">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326" authorId="1"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326" authorId="1"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326" authorId="1"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326" authorId="1"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334" authorId="1" shapeId="0" xr:uid="{7E8A596D-43E2-400F-B526-7EAA9928BB2E}">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335" authorId="1" shapeId="0" xr:uid="{1563C71A-F7ED-4096-B117-08854C78DE6B}">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341" authorId="1"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341" authorId="1"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341" authorId="1"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341" authorId="1"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348" authorId="1" shapeId="0" xr:uid="{67003AFA-470C-44E5-B83B-B96E1AAE5EEB}">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349" authorId="1" shapeId="0" xr:uid="{0A31DC4A-6455-4831-97DC-A12E6967A2E7}">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354" authorId="1"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356" authorId="1"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356" authorId="1"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N356" authorId="1"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356" authorId="1"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356" authorId="1"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359" authorId="1" shapeId="0" xr:uid="{1B777A80-E1AC-4A33-A4E1-2CB164F3858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362" authorId="1" shapeId="0" xr:uid="{A8DEF02A-782B-48E6-AE32-7F872D8A252D}">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366" authorId="1" shapeId="0" xr:uid="{C62C285F-D879-4ABC-973B-6343A3BE314B}">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371" authorId="1" shapeId="0" xr:uid="{9A81E7BA-3BC2-4AF0-AF49-FF1A9948565B}">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376" authorId="1" shapeId="0" xr:uid="{72FEE40A-A705-4217-959A-7D4E25D4DCE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Q382" authorId="1" shapeId="0" xr:uid="{00000000-0006-0000-0000-00003A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384" authorId="1"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85" authorId="1" shapeId="0" xr:uid="{00000000-0006-0000-0000-00003C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389" authorId="1"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389" authorId="1"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389" authorId="1" shapeId="0" xr:uid="{00000000-0006-0000-0000-00004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389" authorId="1" shapeId="0" xr:uid="{00000000-0006-0000-0000-00004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399" authorId="1" shapeId="0" xr:uid="{00000000-0006-0000-0000-00004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400" authorId="1" shapeId="0" xr:uid="{00000000-0006-0000-0000-000048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413" authorId="1" shapeId="0" xr:uid="{00000000-0006-0000-0000-00004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414" authorId="1" shapeId="0" xr:uid="{00000000-0006-0000-0000-00004A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445" authorId="1"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446" authorId="1" shapeId="0" xr:uid="{00000000-0006-0000-0000-00004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487" authorId="1" shapeId="0" xr:uid="{00000000-0006-0000-0000-00005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488" authorId="1" shapeId="0" xr:uid="{00000000-0006-0000-0000-000054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507" authorId="1" shapeId="0" xr:uid="{00000000-0006-0000-0000-00005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508" authorId="1" shapeId="0" xr:uid="{00000000-0006-0000-0000-000056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513" authorId="1" shapeId="0" xr:uid="{00000000-0006-0000-0000-00005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introduceți manual date decât în celulele marcate cu galben</t>
        </r>
      </text>
    </comment>
    <comment ref="A533" authorId="1" shapeId="0" xr:uid="{1D470E16-2738-4108-9E65-A749ADFDD2C2}">
      <text>
        <r>
          <rPr>
            <b/>
            <sz val="9"/>
            <color indexed="81"/>
            <rFont val="Segoe UI"/>
            <family val="2"/>
            <charset val="238"/>
          </rPr>
          <t>Gelu Gherghin:</t>
        </r>
        <r>
          <rPr>
            <sz val="9"/>
            <color indexed="81"/>
            <rFont val="Segoe UI"/>
            <family val="2"/>
            <charset val="238"/>
          </rPr>
          <t xml:space="preserve">
Practică de specialitate (DS) și Practică de domeniu (DD) - dacă este cazul</t>
        </r>
      </text>
    </comment>
    <comment ref="B564" authorId="1" shapeId="0" xr:uid="{00000000-0006-0000-0000-00005C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 xml:space="preserve">
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text>
    </comment>
  </commentList>
</comments>
</file>

<file path=xl/sharedStrings.xml><?xml version="1.0" encoding="utf-8"?>
<sst xmlns="http://schemas.openxmlformats.org/spreadsheetml/2006/main" count="1127" uniqueCount="665">
  <si>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</si>
  <si>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</si>
  <si>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</si>
  <si>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</si>
  <si>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</si>
  <si>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</si>
  <si>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</si>
  <si>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</si>
  <si>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</si>
  <si>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</si>
  <si>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</si>
  <si>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</si>
  <si>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</si>
  <si>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</si>
  <si>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</si>
  <si>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</si>
  <si>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</si>
  <si>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</si>
  <si>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</si>
  <si>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</si>
  <si>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</si>
  <si>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</si>
  <si>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</si>
  <si>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Felul disciplinei</t>
  </si>
  <si>
    <t>Forme de evaluare</t>
  </si>
  <si>
    <t>Ore fizice săptămânale</t>
  </si>
  <si>
    <t>TOTAL</t>
  </si>
  <si>
    <t>DENUMIREA DISCIPLINELOR</t>
  </si>
  <si>
    <t>COD</t>
  </si>
  <si>
    <t>C</t>
  </si>
  <si>
    <t>S</t>
  </si>
  <si>
    <t>LP</t>
  </si>
  <si>
    <t>T</t>
  </si>
  <si>
    <t>E</t>
  </si>
  <si>
    <t>VP</t>
  </si>
  <si>
    <t>F</t>
  </si>
  <si>
    <t>Semestrul I</t>
  </si>
  <si>
    <t>Semestrul II</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</si>
  <si>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</si>
  <si>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</si>
  <si>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</si>
  <si>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</si>
  <si>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</si>
  <si>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</si>
  <si>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</si>
  <si>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</si>
  <si>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</si>
  <si>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</si>
  <si>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</si>
  <si>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</si>
  <si>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An I, Semestrul 1</t>
  </si>
  <si>
    <t>An I, Semestrul 2</t>
  </si>
  <si>
    <t>An II, Semestrul 3</t>
  </si>
  <si>
    <t>An II, Semestrul 4</t>
  </si>
  <si>
    <t>An III, Semestrul 5</t>
  </si>
  <si>
    <t>An III, Semestrul 6</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</si>
  <si>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</si>
  <si>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</si>
  <si>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</si>
  <si>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</si>
  <si>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</si>
  <si>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</si>
  <si>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</si>
  <si>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</si>
  <si>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</si>
  <si>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</si>
  <si>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</si>
  <si>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</si>
  <si>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</si>
  <si>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</si>
  <si>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</si>
  <si>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</si>
  <si>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 xml:space="preserve">TOTAL CREDITE / ORE PE SĂPTĂMÂNĂ / EVALUĂRI </t>
  </si>
  <si>
    <t xml:space="preserve">PROGRAM DE STUDII PSIHOPEDAGOGICE </t>
  </si>
  <si>
    <t>VDP 1101</t>
  </si>
  <si>
    <t>VDP 1202</t>
  </si>
  <si>
    <t>VDP 2303</t>
  </si>
  <si>
    <t>VDP 2404</t>
  </si>
  <si>
    <t>VDP 3505</t>
  </si>
  <si>
    <t>VDP 3506</t>
  </si>
  <si>
    <t>VDP 3607</t>
  </si>
  <si>
    <t>VDP 3608</t>
  </si>
  <si>
    <t>MODUL PEDAGOCIC - Nivelul I: 30 de credite ECTS  + 5 credite ECTS aferente examenului de absolvire</t>
  </si>
  <si>
    <t>DPPF</t>
  </si>
  <si>
    <t>DPDPS</t>
  </si>
  <si>
    <t>YLU0011</t>
  </si>
  <si>
    <t>YLU0012</t>
  </si>
  <si>
    <t>UNIVERSITATEA BABEŞ-BOLYAI CLUJ-NAPOCA</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</si>
  <si>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</si>
  <si>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</si>
  <si>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PROCENT DIN NUMĂRUL TOTAL DE ORE FIZICE </t>
  </si>
  <si>
    <t>*</t>
  </si>
  <si>
    <t xml:space="preserve"> </t>
  </si>
  <si>
    <t>DPPF – Discipline de pregătire psihopedagogică fundamentală (obligatorii)                      DPDPS – Discipline de pregătire didactică şi practică de specialitate (obligatorii)</t>
  </si>
  <si>
    <t>Chei de verificare: Planul este corect dacă adunând procentele din toate tipurile de discipline  se obține 100%</t>
  </si>
  <si>
    <r>
      <rPr>
        <b/>
        <sz val="10"/>
        <color indexed="8"/>
        <rFont val="Times New Roman"/>
        <family val="1"/>
        <charset val="238"/>
      </rPr>
      <t>Domenii care au DD</t>
    </r>
    <r>
      <rPr>
        <sz val="10"/>
        <color indexed="8"/>
        <rFont val="Times New Roman"/>
        <family val="1"/>
      </rPr>
      <t xml:space="preserve">
DF+DD+DS+DC</t>
    </r>
  </si>
  <si>
    <r>
      <rPr>
        <b/>
        <sz val="10"/>
        <rFont val="Times New Roman"/>
        <family val="1"/>
        <charset val="238"/>
      </rPr>
      <t>Domenii fără DD</t>
    </r>
    <r>
      <rPr>
        <sz val="10"/>
        <color indexed="8"/>
        <rFont val="Times New Roman"/>
        <family val="1"/>
      </rPr>
      <t xml:space="preserve">
DF+DS+DC</t>
    </r>
  </si>
  <si>
    <t xml:space="preserve">Procent total discipline </t>
  </si>
  <si>
    <t>Procent total ore fizie</t>
  </si>
  <si>
    <t>ÎN TOATE TABELELE DIN ACEASTĂ MACHETĂ, TREBUIE SĂ INTRODUCEȚI  CONȚINUT NUMAI ÎN CELULELE MARCATE CU GALBEN. 
NICIO CELULĂ GALBENA NU TREBUIE SĂ RĂMÂNĂ  NECOMPLETATĂ.</t>
  </si>
  <si>
    <t>**</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</si>
  <si>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</si>
  <si>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</si>
  <si>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În contul a cel mult 3 discipline opţionale, studentul are dreptul să aleagă 3 discipline de la alte specializări ale facultăţilor din Universitatea Babeş-Bolyai, respectând condiționările din planurile de învățământ ale respectivelor specializări.</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</si>
  <si>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</si>
  <si>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</si>
  <si>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</si>
  <si>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</si>
  <si>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</si>
  <si>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</si>
  <si>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t xml:space="preserve">MODUL PEDAGOGIC PENTRU PROGRAMELE ÎN LIMBA MAGHIARĂ
Dacă programul este predat în limba maghiară, ștergeți pagina anterioară, aferentă Modulului Pedagogic în limba română și pagina următoare, aferentă Modulului Pedagogic în limba germană. 
Alegeți o didactică în semestrul 4, din lista primită împreună cu macheta </t>
  </si>
  <si>
    <t xml:space="preserve">Pedagogie II / Pedagogy II / Pedagógia II: 
- Teoria și metodologia instruirii / Instruction theory and methodology / Oktatáselmélet 
- Teoria și metodologia evaluării / Evaluation theory and methodology / Értékeléselmélet </t>
  </si>
  <si>
    <t>Examen de absolvire Nivel I / Graduation exam Level I / I-es modul záróvizsga</t>
  </si>
  <si>
    <t xml:space="preserve">Propunerea a fost implementată </t>
  </si>
  <si>
    <t>4.</t>
  </si>
  <si>
    <t>5.</t>
  </si>
  <si>
    <t xml:space="preserve"> Pentru actualizarea planului de învățământ, au fost organizate consultări cu studenții</t>
  </si>
  <si>
    <t xml:space="preserve"> Propuneri și sugestii ale studenților cu privire la îmbunătățirea planurilor de învățământ</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</si>
  <si>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</si>
  <si>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</si>
  <si>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</si>
  <si>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 xml:space="preserve"> Lista angajatorilor / autorităților locale consultați(te)</t>
  </si>
  <si>
    <t>FAU000X</t>
  </si>
  <si>
    <t>FEU000X</t>
  </si>
  <si>
    <t>Semestrul 1 / Semestrul 2 / Semestrul 3 / Semestrul 4 / Semestrul 5 / Semestrul 6</t>
  </si>
  <si>
    <t>Total discipline</t>
  </si>
  <si>
    <t>TOTAL CREDITE / ORE PE SĂPTĂMÂNĂ / EVALUĂRI / DISCIPLINE</t>
  </si>
  <si>
    <t xml:space="preserve">TOTAL CREDITE / ORE PE SĂPTĂMÂNĂ / EVALUĂRI / DISCIPLINE </t>
  </si>
  <si>
    <t>Dacă domeniul dumneavoastră are Discipline în Domeniu (DD), atunci luați în considerare prima coloană a cheii de verificare. Dacă domeniul  nu are DD și ați șters tabelul DD, atunci luați în considerare cea de-a doua coloană a cheii de verificare.</t>
  </si>
  <si>
    <t>Fundamente de antreprenoriat / Fundamentals of Entrepreneurship</t>
  </si>
  <si>
    <t>Limba străină 1 / Foreign Language 1</t>
  </si>
  <si>
    <t>Limba străină 2 / Foreign Language 2</t>
  </si>
  <si>
    <t>Educație fizică 1 / Physical education 1</t>
  </si>
  <si>
    <t xml:space="preserve">Fundamente de educație umanistă (Teoria argumentării) / Fundamentals of humanities (Argumentation theory) </t>
  </si>
  <si>
    <t>Educație fizică 2 / Physical education 2</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</si>
  <si>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sau 2).</t>
  </si>
  <si>
    <t>ANEXĂ LA PLANUL DE ÎNVĂȚĂMÂNT</t>
  </si>
  <si>
    <r>
      <rPr>
        <b/>
        <sz val="10"/>
        <rFont val="Times New Roman"/>
        <family val="1"/>
        <charset val="238"/>
      </rPr>
      <t xml:space="preserve">20 </t>
    </r>
    <r>
      <rPr>
        <sz val="10"/>
        <rFont val="Times New Roman"/>
        <family val="1"/>
        <charset val="238"/>
      </rPr>
      <t xml:space="preserve">de credite la examenul de licenţă </t>
    </r>
  </si>
  <si>
    <t>PLAN DE ÎNVĂŢĂMÂNT valabil începând din anul universitar 2025-2026</t>
  </si>
  <si>
    <t>RAPORT DE REVIZUIRE A PLANULUI DE ÎNVĂȚĂMÂNT VALABIL ÎNCEPÂND DIN ANUL UNIVERSITAR 2025-2026</t>
  </si>
  <si>
    <t>VII. COMPETENȚE ȘI/SAU REZULTATE ALE ÎNVĂȚĂRII ÎNSCRISE ÎN SUPLIMENTUL LA DIPLOMĂ</t>
  </si>
  <si>
    <t>IX. TABELUL DISCIPLINELOR</t>
  </si>
  <si>
    <t>BILANȚ PE TIPURI DE DISCIPLINE</t>
  </si>
  <si>
    <t>DF</t>
  </si>
  <si>
    <t>DS</t>
  </si>
  <si>
    <t xml:space="preserve">DISCIPLINE DE PREGĂTIRE FUNDAMENTALĂ </t>
  </si>
  <si>
    <t>DISCIPLINE DE SPECIALIATE</t>
  </si>
  <si>
    <t>TIP DISCIPLINĂ</t>
  </si>
  <si>
    <t>NR. ORE FIZICE</t>
  </si>
  <si>
    <t>TOTAL ORE PRACTICĂ</t>
  </si>
  <si>
    <t>PROCENT
 ORE FIZICE</t>
  </si>
  <si>
    <t>NR. TOTAL
 ORE</t>
  </si>
  <si>
    <t>PROCENT
 TOTAL ORE</t>
  </si>
  <si>
    <r>
      <rPr>
        <b/>
        <sz val="10"/>
        <rFont val="Times New Roman"/>
        <family val="1"/>
      </rPr>
      <t>IV. EXAMENUL DE LICENŢĂ</t>
    </r>
    <r>
      <rPr>
        <sz val="10"/>
        <rFont val="Times New Roman"/>
        <family val="1"/>
      </rPr>
      <t xml:space="preserve"> - perioada iunie-iulie (1 săptămână)
Proba 1: Evaluarea cunoştinţelor fundamentale şi de specialitate - 10 credite
Proba 2: Prezentarea şi susţinerea lucrării de licenţă - 10 credite</t>
    </r>
  </si>
  <si>
    <t>DISCIPLINE COMPLEMENTARE (DC)</t>
  </si>
  <si>
    <t>DISCIPLINE COMPLEMENTARE</t>
  </si>
  <si>
    <t>Eticheta generală pentru Dezvoltare durabilă</t>
  </si>
  <si>
    <t>VIII. ETICHETE ODD (OBIECTIVE DE DEZVOLTARE DURABILĂ / SUSTAINABLE DEVELOPMENT GOALS)</t>
  </si>
  <si>
    <t>ORE DE PRACTICĂ</t>
  </si>
  <si>
    <t>NUMĂRUL ORELOR DE PRACTICĂ (fără practica pentru elaborarea lucrării de licență):</t>
  </si>
  <si>
    <t>NUMĂRUL ORELOR DE PRACTICĂ PENTRU ELABORAREA LUCRĂRII DE LICENȚĂ:</t>
  </si>
  <si>
    <t xml:space="preserve">https://green.ubbcluj.ro/procedura-de-aplicare-a-etichetelor-odd </t>
  </si>
  <si>
    <r>
      <t xml:space="preserve">Competențele profesionale/esențiale și competențele transversale și/sau rezultatele învățării </t>
    </r>
    <r>
      <rPr>
        <b/>
        <sz val="10"/>
        <color rgb="FFFF0000"/>
        <rFont val="Times New Roman"/>
        <family val="1"/>
        <charset val="238"/>
      </rPr>
      <t>se preiau din Suplimentul la Diplomă</t>
    </r>
    <r>
      <rPr>
        <sz val="10"/>
        <color rgb="FFFF0000"/>
        <rFont val="Times New Roman"/>
        <family val="1"/>
      </rPr>
      <t xml:space="preserve"> cu care se finalizează programul de studii, ultima versiunea care a fost trimisă Autorității Naționale pentru Calificări (ANC) spre a fi înregistrată în Registrul Național al Calificărilor din Învățământul Superior (RNCIS). </t>
    </r>
    <r>
      <rPr>
        <b/>
        <sz val="10"/>
        <color rgb="FFFF0000"/>
        <rFont val="Times New Roman"/>
        <family val="1"/>
        <charset val="238"/>
      </rPr>
      <t xml:space="preserve">Suplimentul la Diplomă se găsește la secretariatul facultății/departamentului și în RNCIS. </t>
    </r>
  </si>
  <si>
    <t xml:space="preserve">www.anc.edu.ro/registrul-national-al-calificarilor-din-invatamantul-superior-rncis </t>
  </si>
  <si>
    <r>
      <t xml:space="preserve">Vă rugăm să consultați </t>
    </r>
    <r>
      <rPr>
        <b/>
        <i/>
        <sz val="10"/>
        <color rgb="FF000000"/>
        <rFont val="Times New Roman"/>
        <family val="1"/>
        <charset val="238"/>
      </rPr>
      <t xml:space="preserve">Procedura de aplicare a etichetelor ODD (Obiective de Dezvoltare Durabilă - Sustainable Development Goals) în procesul academic </t>
    </r>
    <r>
      <rPr>
        <sz val="10"/>
        <color rgb="FF000000"/>
        <rFont val="Times New Roman"/>
        <family val="1"/>
        <charset val="238"/>
      </rPr>
      <t>primită împreună cu macheta și disponibilă la link-ul de mai sus.</t>
    </r>
    <r>
      <rPr>
        <b/>
        <sz val="10"/>
        <color rgb="FFFF0000"/>
        <rFont val="Times New Roman"/>
        <family val="1"/>
        <charset val="238"/>
      </rPr>
      <t xml:space="preserve">
Etichetele ODD trebuie să se regăsească în fișele disciplinelor, de unde se și preiau.
Păstrați doar etichetele care se potrivesc programului de studii și ștergeți-le pe celelalte, inclusiv pe cea generală pentru </t>
    </r>
    <r>
      <rPr>
        <b/>
        <i/>
        <sz val="10"/>
        <color rgb="FFFF0000"/>
        <rFont val="Times New Roman"/>
        <family val="1"/>
        <charset val="238"/>
      </rPr>
      <t>Dezvoltare durabilă</t>
    </r>
    <r>
      <rPr>
        <b/>
        <sz val="10"/>
        <color rgb="FFFF0000"/>
        <rFont val="Times New Roman"/>
        <family val="1"/>
        <charset val="238"/>
      </rPr>
      <t xml:space="preserve"> - dacă nu se aplică programului.
Dacă nicio etichetă nu descrie programul (adică nu se regăsește în nicio fișă de disciplină), ștergeți toate etichetele și scrieți "</t>
    </r>
    <r>
      <rPr>
        <b/>
        <i/>
        <sz val="10"/>
        <color rgb="FFFF0000"/>
        <rFont val="Times New Roman"/>
        <family val="1"/>
        <charset val="238"/>
      </rPr>
      <t>Nu se aplică.</t>
    </r>
    <r>
      <rPr>
        <b/>
        <sz val="10"/>
        <color rgb="FFFF0000"/>
        <rFont val="Times New Roman"/>
        <family val="1"/>
        <charset val="238"/>
      </rPr>
      <t>".</t>
    </r>
  </si>
  <si>
    <t>ULM3101</t>
  </si>
  <si>
    <t>Introducere în științele comunicării/Introduction to Communication Sciences/Bevezezés a kommunikációtudományba</t>
  </si>
  <si>
    <t>ULM3102</t>
  </si>
  <si>
    <t>Introducere în sistemul mass-media/Introduction to Media System /Bevezetés a média rendszerébe</t>
  </si>
  <si>
    <t>ULM3103</t>
  </si>
  <si>
    <t xml:space="preserve">Introducere în științele politice/Introduction to Political Sciences/ Beveztés a politikatudományokba </t>
  </si>
  <si>
    <t>ULM3104</t>
  </si>
  <si>
    <t>Genuri jurnalistice/Journalism genres/Sajtóműfajok</t>
  </si>
  <si>
    <t>ULM3105</t>
  </si>
  <si>
    <t xml:space="preserve">Tehnici de redactare. Gramatică normativă/Elaboration Techniques. Normative Grammar/Szerkesztési technikák. Normatív grammatika </t>
  </si>
  <si>
    <t>ULM3106</t>
  </si>
  <si>
    <t>Tehnici de redactare texte si imagini / Computer aided text and image editing/Számitógépes szöveg- és képszerkesztés</t>
  </si>
  <si>
    <t>ULM3207</t>
  </si>
  <si>
    <t>Limbajul jurnalistic/Language of Journalism/Sajtónyelv</t>
  </si>
  <si>
    <t>ULM3208</t>
  </si>
  <si>
    <t>ULM3209</t>
  </si>
  <si>
    <t>Semiotica și cultură vizuală/Semiotics and Visual Culture/Szemiotika és vizuális kultúra</t>
  </si>
  <si>
    <t>ULM3210</t>
  </si>
  <si>
    <t>Fotojurnalism/Photojournalism/Sajtófotó</t>
  </si>
  <si>
    <t>Tehnici de colectare a informațiilor/Information Gathering Techniques/Adatgyűjtési technikák</t>
  </si>
  <si>
    <t>ULM3213</t>
  </si>
  <si>
    <t>Orientare în carieră / Career Guidance / Karriertanacsadas</t>
  </si>
  <si>
    <t>Curs opțional 1/ Optional Course 1/ Opcionális tantárgy 1</t>
  </si>
  <si>
    <t>ULM3314</t>
  </si>
  <si>
    <t>Jurnalism radio/Radio Journalism/Rádiós újságírás</t>
  </si>
  <si>
    <t>ULM3315</t>
  </si>
  <si>
    <t>Jurnalism de investigație /Investigative Journalism/Tényfeltáró újságírás</t>
  </si>
  <si>
    <t>ULM3316</t>
  </si>
  <si>
    <t xml:space="preserve">Istoria presei/History of Media/Médiatörténet </t>
  </si>
  <si>
    <t>ULM3321</t>
  </si>
  <si>
    <t>Tehnici de redactare. Machetare publicații/Elaboration techniques.  Publishing/Szerkesztési technkák. Kiadványszerkesztés</t>
  </si>
  <si>
    <t>ULM3317</t>
  </si>
  <si>
    <t>Practica în instituții de presă 1/ Internship in Media Institutions 1/Szakgyakorlat 1***</t>
  </si>
  <si>
    <t>Curs opțional 2/ Optional Course 2/ Opcionális tantárgy 2</t>
  </si>
  <si>
    <t>Curs opțional 3/ Optional Course 3/ Opcinális tantárgy 3</t>
  </si>
  <si>
    <t>ULM3421</t>
  </si>
  <si>
    <t>Jurnalism de televiziune/Television Journalism/Televíziós újságírás</t>
  </si>
  <si>
    <t>ULM3422</t>
  </si>
  <si>
    <t>Etica și deontologie media/Media Ethics/Sajtóetika</t>
  </si>
  <si>
    <t>ULM3423</t>
  </si>
  <si>
    <t>Jurnalism politic/Political Journalism/Politikai újságírás</t>
  </si>
  <si>
    <t>ULM3424</t>
  </si>
  <si>
    <t>Producție media/Media production/Médiatartalmak előállítása</t>
  </si>
  <si>
    <t>ULM3425</t>
  </si>
  <si>
    <t xml:space="preserve">Legislația presei/Press Law/Sajtójog </t>
  </si>
  <si>
    <t>ULM3426</t>
  </si>
  <si>
    <t>Practica în instituții de presă 2/Internship in Media Institutions 2/Szakgyakorlat 2***</t>
  </si>
  <si>
    <r>
      <t xml:space="preserve">Curs </t>
    </r>
    <r>
      <rPr>
        <sz val="10"/>
        <rFont val="Times New Roman"/>
        <family val="1"/>
      </rPr>
      <t>opțional 4/ Optional Course 4/ Opcionális tantárgy 4</t>
    </r>
  </si>
  <si>
    <r>
      <t>Curs opțional 5/</t>
    </r>
    <r>
      <rPr>
        <sz val="10"/>
        <color rgb="FFFF0000"/>
        <rFont val="Times New Roman"/>
        <family val="1"/>
        <charset val="238"/>
      </rPr>
      <t xml:space="preserve"> </t>
    </r>
    <r>
      <rPr>
        <sz val="10"/>
        <rFont val="Times New Roman"/>
        <family val="1"/>
      </rPr>
      <t>Optional Course 5/ Opcionális tantárgy 5</t>
    </r>
  </si>
  <si>
    <t>ULM3528</t>
  </si>
  <si>
    <t>Jurnalism de agenție de presă/News Agency Journalism/ Hírügynökségi újságírás</t>
  </si>
  <si>
    <t>ULM3529</t>
  </si>
  <si>
    <t>Stilistică și redactare creativă/Stilistics and creative writing/Stilisztika és kreatív írás</t>
  </si>
  <si>
    <t>ULM3530</t>
  </si>
  <si>
    <t>Jurnalism cultural/Cultural Journalism/Kulturális újságírás</t>
  </si>
  <si>
    <t>ULM3531</t>
  </si>
  <si>
    <t>Noile media și comunicare online/New Media and Online Communication/Új média és online kommunikáció</t>
  </si>
  <si>
    <t>ULM3532</t>
  </si>
  <si>
    <t>Producție de televiziune/Television production/Televíziós műsorgyártás</t>
  </si>
  <si>
    <r>
      <t>Curs opțional 6</t>
    </r>
    <r>
      <rPr>
        <sz val="10"/>
        <color rgb="FFFF0000"/>
        <rFont val="Times New Roman"/>
        <family val="1"/>
        <charset val="238"/>
      </rPr>
      <t xml:space="preserve">/ </t>
    </r>
    <r>
      <rPr>
        <sz val="10"/>
        <rFont val="Times New Roman"/>
        <family val="1"/>
      </rPr>
      <t>Optional Course 6/ Opcionális tantárgy 6</t>
    </r>
  </si>
  <si>
    <r>
      <t>Curs opțional 7/</t>
    </r>
    <r>
      <rPr>
        <sz val="10"/>
        <color rgb="FFFF0000"/>
        <rFont val="Times New Roman"/>
        <family val="1"/>
        <charset val="238"/>
      </rPr>
      <t xml:space="preserve"> </t>
    </r>
    <r>
      <rPr>
        <sz val="10"/>
        <rFont val="Times New Roman"/>
        <family val="1"/>
      </rPr>
      <t>Optional Course 7/ Opcionális tantárgy 7</t>
    </r>
  </si>
  <si>
    <t>ULM3636</t>
  </si>
  <si>
    <t>Medii digitale interactive/Interactive digital mediums/Interaktív digitális médiumok/</t>
  </si>
  <si>
    <t>ULM3637</t>
  </si>
  <si>
    <t>Atelier jurnalism online/Online Journalism Practice/Online sajtó műhely</t>
  </si>
  <si>
    <t>ULM3638</t>
  </si>
  <si>
    <t>Traducere jurnalistică/Journalism Translation/Sajtófordítás</t>
  </si>
  <si>
    <t>ULM3639</t>
  </si>
  <si>
    <r>
      <t>Curs opțional 8/</t>
    </r>
    <r>
      <rPr>
        <sz val="10"/>
        <color rgb="FFFF0000"/>
        <rFont val="Times New Roman"/>
        <family val="1"/>
        <charset val="238"/>
      </rPr>
      <t xml:space="preserve"> </t>
    </r>
    <r>
      <rPr>
        <sz val="10"/>
        <rFont val="Times New Roman"/>
        <family val="1"/>
      </rPr>
      <t>Optional Course 8/ Opcionális tantárgy 8</t>
    </r>
  </si>
  <si>
    <r>
      <t>Curs opțional 9/</t>
    </r>
    <r>
      <rPr>
        <sz val="10"/>
        <color rgb="FFFF0000"/>
        <rFont val="Times New Roman"/>
        <family val="1"/>
        <charset val="238"/>
      </rPr>
      <t xml:space="preserve"> </t>
    </r>
    <r>
      <rPr>
        <sz val="10"/>
        <rFont val="Times New Roman"/>
        <family val="1"/>
      </rPr>
      <t>Optional Course 9/ Opcionális tantárgy 9</t>
    </r>
  </si>
  <si>
    <t>ULM4210</t>
  </si>
  <si>
    <t>Tehnici de prezentare/Presentation Techniques/Prezentációs technikák</t>
  </si>
  <si>
    <t>ULM3318</t>
  </si>
  <si>
    <t>Istoria politică modernă a Europei de Est/Modern Political History of Eastern Europe/Kelet-Európa modern kori politikatörténete</t>
  </si>
  <si>
    <t>ULM3319</t>
  </si>
  <si>
    <t>Presă de opinie/Opinion Genres/Véleménysajtó</t>
  </si>
  <si>
    <t>ULM3427</t>
  </si>
  <si>
    <t xml:space="preserve">Cultură mediatică/Media Culture/Médiakultúra </t>
  </si>
  <si>
    <t>ULM3428</t>
  </si>
  <si>
    <t>Mass-media românească/Romanian media/Román média</t>
  </si>
  <si>
    <t>Curs opțional nenominalizat din programele UBB/Unnamed BBU optional course/Meg nem nevezett BBTE választható tárgy</t>
  </si>
  <si>
    <t>ULM3534</t>
  </si>
  <si>
    <t>Jurnalism sportiv/Sports Journalism/Sportújságírás</t>
  </si>
  <si>
    <t>ULM3535</t>
  </si>
  <si>
    <t>Jurnalism științific/Scientific Journalism/Tudományos újságírás</t>
  </si>
  <si>
    <t>ULM3640</t>
  </si>
  <si>
    <t>Mass-media și cultura populară/Media and popular culture/ Bulvárújságírás</t>
  </si>
  <si>
    <t>ULM3641</t>
  </si>
  <si>
    <t xml:space="preserve">Comunicare interculturală/Intercultural communication/Interkulturális kommunikáció </t>
  </si>
  <si>
    <t>ULM3642</t>
  </si>
  <si>
    <t>Introducere în studii de Holocaust și genocid/Introduction to Holocaust and Genocide Studies/Bevezetés a Holokauszt és genocídium tanulmányozásába</t>
  </si>
  <si>
    <t>PACHET OPȚIONAL 2 (An II, Semestrul 3)</t>
  </si>
  <si>
    <t>PACHET OPȚIONAL 3 (An II, Semestrul 4)</t>
  </si>
  <si>
    <t>PACHET OPȚIONAL 4 (An III, Semestrul 5)</t>
  </si>
  <si>
    <t>PACHET OPȚIONAL 5 (An III, Semestrul 6)</t>
  </si>
  <si>
    <t>FACULTATEA DE ȘTIINȚE POLITCE, ADMINISTRATIVE ȘI ALE COMUNICĂRII</t>
  </si>
  <si>
    <t>Domeniul: Științe ale Comunicării</t>
  </si>
  <si>
    <t>3</t>
  </si>
  <si>
    <r>
      <rPr>
        <b/>
        <sz val="10"/>
        <color indexed="8"/>
        <rFont val="Times New Roman"/>
        <family val="1"/>
      </rPr>
      <t>VI. UNIVERSITĂŢI DE REFERINŢĂ DIN TOP 500:</t>
    </r>
    <r>
      <rPr>
        <sz val="10"/>
        <color indexed="8"/>
        <rFont val="Times New Roman"/>
        <family val="1"/>
      </rPr>
      <t xml:space="preserve">
Aalborg University - Danemarca, Pompeu Fabra University - Spania,
King's College London, The University of Glasgow, University of Sussex  - Marea Britanie, University of Toronto - Canada,
Harvard University, University of Pennsylvania, New York University, University of Houston - Statele Unite ale Americii</t>
    </r>
  </si>
  <si>
    <t>Didactica  științelor socio-umane / The didactics of socio-humanistic sciences / Társadalomtudomány szakmódszertan</t>
  </si>
  <si>
    <t>PACHET OPȚIONAL 1 (An I, Semestrul 2)</t>
  </si>
  <si>
    <r>
      <rPr>
        <b/>
        <sz val="10"/>
        <color indexed="8"/>
        <rFont val="Times New Roman"/>
        <family val="1"/>
      </rPr>
      <t xml:space="preserve">  </t>
    </r>
    <r>
      <rPr>
        <b/>
        <sz val="10"/>
        <color rgb="FFFF0000"/>
        <rFont val="Times New Roman"/>
        <family val="1"/>
      </rPr>
      <t xml:space="preserve"> </t>
    </r>
    <r>
      <rPr>
        <b/>
        <sz val="10"/>
        <rFont val="Times New Roman"/>
        <family val="1"/>
      </rPr>
      <t>142</t>
    </r>
    <r>
      <rPr>
        <b/>
        <sz val="10"/>
        <color indexed="8"/>
        <rFont val="Times New Roman"/>
        <family val="1"/>
      </rPr>
      <t xml:space="preserve"> </t>
    </r>
    <r>
      <rPr>
        <sz val="10"/>
        <color indexed="8"/>
        <rFont val="Times New Roman"/>
        <family val="1"/>
      </rPr>
      <t>de credite la disciplinele obligatorii;</t>
    </r>
  </si>
  <si>
    <r>
      <t xml:space="preserve">   </t>
    </r>
    <r>
      <rPr>
        <b/>
        <sz val="10"/>
        <color rgb="FF000000"/>
        <rFont val="Times New Roman"/>
        <family val="1"/>
      </rPr>
      <t>38</t>
    </r>
    <r>
      <rPr>
        <sz val="10"/>
        <color indexed="8"/>
        <rFont val="Times New Roman"/>
        <family val="1"/>
      </rPr>
      <t xml:space="preserve"> credite la disciplinele opţionale;</t>
    </r>
  </si>
  <si>
    <r>
      <t xml:space="preserve">           </t>
    </r>
    <r>
      <rPr>
        <sz val="10"/>
        <color indexed="8"/>
        <rFont val="Times New Roman"/>
        <family val="1"/>
        <charset val="238"/>
      </rPr>
      <t xml:space="preserve"> inclusiv</t>
    </r>
    <r>
      <rPr>
        <b/>
        <sz val="10"/>
        <color indexed="8"/>
        <rFont val="Times New Roman"/>
        <family val="1"/>
      </rPr>
      <t xml:space="preserve">  </t>
    </r>
    <r>
      <rPr>
        <b/>
        <sz val="10"/>
        <rFont val="Times New Roman"/>
        <family val="1"/>
      </rPr>
      <t>6</t>
    </r>
    <r>
      <rPr>
        <b/>
        <sz val="10"/>
        <color indexed="8"/>
        <rFont val="Times New Roman"/>
        <family val="1"/>
      </rPr>
      <t xml:space="preserve"> </t>
    </r>
    <r>
      <rPr>
        <sz val="10"/>
        <color indexed="8"/>
        <rFont val="Times New Roman"/>
        <family val="1"/>
      </rPr>
      <t>credite pentru o limbă străină (</t>
    </r>
    <r>
      <rPr>
        <sz val="10"/>
        <rFont val="Times New Roman"/>
        <family val="1"/>
      </rPr>
      <t>2</t>
    </r>
    <r>
      <rPr>
        <sz val="10"/>
        <color indexed="8"/>
        <rFont val="Times New Roman"/>
        <family val="1"/>
      </rPr>
      <t xml:space="preserve"> semestre)</t>
    </r>
  </si>
  <si>
    <t>Metode de cercetare, etică și integritate/Methodology of scientific research, Ethics and Integrity/Tudományos kutatás módszertana, etika és integritás</t>
  </si>
  <si>
    <r>
      <t xml:space="preserve">Jurnalism incluziv (lb. engleza) / Inclusive Journalism (in English) </t>
    </r>
    <r>
      <rPr>
        <i/>
        <sz val="10"/>
        <rFont val="Times New Roman"/>
        <family val="1"/>
      </rPr>
      <t xml:space="preserve">/ </t>
    </r>
    <r>
      <rPr>
        <sz val="10"/>
        <rFont val="Times New Roman"/>
        <family val="1"/>
      </rPr>
      <t>Inkluzív ujságírás</t>
    </r>
  </si>
  <si>
    <t>Tehnica discursului public / Public Speaking/Nyilvános beszéd</t>
  </si>
  <si>
    <t>ULM3212</t>
  </si>
  <si>
    <t>ULM3272</t>
  </si>
  <si>
    <r>
      <rPr>
        <b/>
        <sz val="10"/>
        <color rgb="FF000000"/>
        <rFont val="Times New Roman"/>
        <family val="1"/>
      </rPr>
      <t xml:space="preserve">COMPETENȚE PROFESIONALE/ESENȚIALE:
</t>
    </r>
    <r>
      <rPr>
        <sz val="10"/>
        <color rgb="FF000000"/>
        <rFont val="Times New Roman"/>
        <family val="1"/>
      </rPr>
      <t>-</t>
    </r>
  </si>
  <si>
    <r>
      <rPr>
        <b/>
        <sz val="10"/>
        <color rgb="FF000000"/>
        <rFont val="Times New Roman"/>
        <family val="1"/>
      </rPr>
      <t xml:space="preserve">PROFESSIONAL COMPETENCES:
</t>
    </r>
    <r>
      <rPr>
        <sz val="10"/>
        <color rgb="FF000000"/>
        <rFont val="Times New Roman"/>
        <family val="1"/>
      </rPr>
      <t>-</t>
    </r>
  </si>
  <si>
    <t>CUNOȘTINȚE</t>
  </si>
  <si>
    <t>KNOWLEDGE</t>
  </si>
  <si>
    <t>C1. Identificarea si utilizarea limbajului, metodologiilor și cunoștințelor de specialitate din domeniul științelor comunicării</t>
  </si>
  <si>
    <t>C1. Identifying and using specialized terminology, methodologies and knowledge from the field of communication sciences</t>
  </si>
  <si>
    <t xml:space="preserve">Absolventul va </t>
  </si>
  <si>
    <t>The graduate will</t>
  </si>
  <si>
    <r>
      <t>·</t>
    </r>
    <r>
      <rPr>
        <sz val="7"/>
        <color theme="1"/>
        <rFont val="Times New Roman"/>
        <family val="1"/>
      </rPr>
      <t xml:space="preserve">          </t>
    </r>
    <r>
      <rPr>
        <sz val="8"/>
        <color theme="1"/>
        <rFont val="Times New Roman"/>
        <family val="1"/>
      </rPr>
      <t>cunoaște principii de structurare a informațiilor în comunicarea folosind diferite genuri informative și interpretative pe diferite platforme, atât în mediul digital cât și în mediile tradiționale.</t>
    </r>
  </si>
  <si>
    <r>
      <t>·</t>
    </r>
    <r>
      <rPr>
        <sz val="7"/>
        <color theme="1"/>
        <rFont val="Times New Roman"/>
        <family val="1"/>
      </rPr>
      <t xml:space="preserve">          </t>
    </r>
    <r>
      <rPr>
        <sz val="8"/>
        <color theme="1"/>
        <rFont val="Times New Roman"/>
        <family val="1"/>
      </rPr>
      <t>know principles of information structuring in communication using different informational and persuasive genres on different platforms, both in the online and traditional media.</t>
    </r>
  </si>
  <si>
    <r>
      <t>·</t>
    </r>
    <r>
      <rPr>
        <sz val="7"/>
        <color theme="1"/>
        <rFont val="Times New Roman"/>
        <family val="1"/>
      </rPr>
      <t xml:space="preserve">          </t>
    </r>
    <r>
      <rPr>
        <sz val="8"/>
        <color theme="1"/>
        <rFont val="Times New Roman"/>
        <family val="1"/>
      </rPr>
      <t>cunoaște teorii în studiul comunicării și studiile media</t>
    </r>
  </si>
  <si>
    <r>
      <t>·</t>
    </r>
    <r>
      <rPr>
        <sz val="7"/>
        <color theme="1"/>
        <rFont val="Times New Roman"/>
        <family val="1"/>
      </rPr>
      <t xml:space="preserve">          </t>
    </r>
    <r>
      <rPr>
        <sz val="8"/>
        <color theme="1"/>
        <rFont val="Times New Roman"/>
        <family val="1"/>
      </rPr>
      <t>know communication theory and media studies</t>
    </r>
  </si>
  <si>
    <r>
      <t>·</t>
    </r>
    <r>
      <rPr>
        <sz val="7"/>
        <color theme="1"/>
        <rFont val="Times New Roman"/>
        <family val="1"/>
      </rPr>
      <t xml:space="preserve">          </t>
    </r>
    <r>
      <rPr>
        <sz val="8"/>
        <color theme="1"/>
        <rFont val="Times New Roman"/>
        <family val="1"/>
      </rPr>
      <t>cunoaște modele ale comunicării mediate și principii de comunicare vizuală utilizate în mediile tradiționale și în mediile digitale interactive.</t>
    </r>
  </si>
  <si>
    <r>
      <t>·</t>
    </r>
    <r>
      <rPr>
        <sz val="7"/>
        <color theme="1"/>
        <rFont val="Times New Roman"/>
        <family val="1"/>
      </rPr>
      <t xml:space="preserve">          </t>
    </r>
    <r>
      <rPr>
        <sz val="8"/>
        <color theme="1"/>
        <rFont val="Times New Roman"/>
        <family val="1"/>
      </rPr>
      <t>know the models of mediated communication, principles of visual communication used in the traditional media and the digital interactive media.</t>
    </r>
  </si>
  <si>
    <r>
      <t>·</t>
    </r>
    <r>
      <rPr>
        <sz val="7"/>
        <color theme="1"/>
        <rFont val="Times New Roman"/>
        <family val="1"/>
      </rPr>
      <t xml:space="preserve">         </t>
    </r>
    <r>
      <rPr>
        <sz val="8"/>
        <color theme="1"/>
        <rFont val="Times New Roman"/>
        <family val="1"/>
      </rPr>
      <t>cunoaște legislația presei, legislația privind drepturile de autor, legislația privind comunicarea publică și privată pe platforme digitale</t>
    </r>
  </si>
  <si>
    <r>
      <t>·</t>
    </r>
    <r>
      <rPr>
        <sz val="7"/>
        <color theme="1"/>
        <rFont val="Times New Roman"/>
        <family val="1"/>
      </rPr>
      <t xml:space="preserve">          </t>
    </r>
    <r>
      <rPr>
        <sz val="8"/>
        <color theme="1"/>
        <rFont val="Times New Roman"/>
        <family val="1"/>
      </rPr>
      <t>know press law, copyright legislation, legislation governing public and private communication on digital platforms.</t>
    </r>
  </si>
  <si>
    <r>
      <t>·</t>
    </r>
    <r>
      <rPr>
        <sz val="7"/>
        <color theme="1"/>
        <rFont val="Times New Roman"/>
        <family val="1"/>
      </rPr>
      <t xml:space="preserve">         </t>
    </r>
    <r>
      <rPr>
        <sz val="8"/>
        <color theme="1"/>
        <rFont val="Times New Roman"/>
        <family val="1"/>
      </rPr>
      <t>cunoaște principiile deontologice și normele etice specifice aplicabile în contextul comunicării publice și respectării unor standarde editoriale.</t>
    </r>
  </si>
  <si>
    <r>
      <t>·</t>
    </r>
    <r>
      <rPr>
        <sz val="7"/>
        <color theme="1"/>
        <rFont val="Times New Roman"/>
        <family val="1"/>
      </rPr>
      <t xml:space="preserve">         </t>
    </r>
    <r>
      <rPr>
        <sz val="8"/>
        <color theme="1"/>
        <rFont val="Times New Roman"/>
        <family val="1"/>
      </rPr>
      <t>know principles of deontology, ethical codes of conduct of journalists and specific ethical norms applicable in the context of public communication and adherence to editorial standards.</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</si>
  <si>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analiza și evaluarea credibilității datelor, informațiilor și conținutului digitale și a surselor acestora</t>
    </r>
  </si>
  <si>
    <r>
      <t>·</t>
    </r>
    <r>
      <rPr>
        <sz val="7"/>
        <color theme="1"/>
        <rFont val="Times New Roman"/>
        <family val="1"/>
      </rPr>
      <t xml:space="preserve">         </t>
    </r>
    <r>
      <rPr>
        <sz val="8"/>
        <color theme="1"/>
        <rFont val="Times New Roman"/>
        <family val="1"/>
      </rPr>
      <t>integrate their knowledge to contribute to professional practices and knowledge and to guide others in the analysis and evaluation of the credibility and reliability of data, information and digital content and their sources.</t>
    </r>
  </si>
  <si>
    <r>
      <t>·</t>
    </r>
    <r>
      <rPr>
        <sz val="7"/>
        <color theme="1"/>
        <rFont val="Times New Roman"/>
        <family val="1"/>
      </rPr>
      <t xml:space="preserve">         </t>
    </r>
    <r>
      <rPr>
        <sz val="8"/>
        <color theme="1"/>
        <rFont val="Times New Roman"/>
        <family val="1"/>
      </rPr>
      <t>înțelege modul în care oamenii receptează și procesează informațiile</t>
    </r>
  </si>
  <si>
    <r>
      <t>·</t>
    </r>
    <r>
      <rPr>
        <sz val="7"/>
        <color theme="1"/>
        <rFont val="Times New Roman"/>
        <family val="1"/>
      </rPr>
      <t xml:space="preserve">          </t>
    </r>
    <r>
      <rPr>
        <sz val="8"/>
        <color theme="1"/>
        <rFont val="Times New Roman"/>
        <family val="1"/>
      </rPr>
      <t>understand how people receive and process information</t>
    </r>
  </si>
  <si>
    <r>
      <t>·</t>
    </r>
    <r>
      <rPr>
        <sz val="7"/>
        <color theme="1"/>
        <rFont val="Times New Roman"/>
        <family val="1"/>
      </rPr>
      <t xml:space="preserve">         </t>
    </r>
    <r>
      <rPr>
        <sz val="8"/>
        <color theme="1"/>
        <rFont val="Times New Roman"/>
        <family val="1"/>
      </rPr>
      <t>avea un nivel ridicat de competență lingvistică</t>
    </r>
  </si>
  <si>
    <r>
      <t>·</t>
    </r>
    <r>
      <rPr>
        <sz val="7"/>
        <color theme="1"/>
        <rFont val="Times New Roman"/>
        <family val="1"/>
      </rPr>
      <t xml:space="preserve">         </t>
    </r>
    <r>
      <rPr>
        <sz val="8"/>
        <color theme="1"/>
        <rFont val="Times New Roman"/>
        <family val="1"/>
      </rPr>
      <t>have an outstanding linguistic competence</t>
    </r>
  </si>
  <si>
    <r>
      <t>·</t>
    </r>
    <r>
      <rPr>
        <sz val="7"/>
        <color theme="1"/>
        <rFont val="Times New Roman"/>
        <family val="1"/>
      </rPr>
      <t xml:space="preserve">         </t>
    </r>
    <r>
      <rPr>
        <sz val="8"/>
        <color theme="1"/>
        <rFont val="Times New Roman"/>
        <family val="1"/>
      </rPr>
      <t>avea un nivel ridicat de competență audio-vizuală</t>
    </r>
  </si>
  <si>
    <r>
      <t>·</t>
    </r>
    <r>
      <rPr>
        <sz val="7"/>
        <color theme="1"/>
        <rFont val="Times New Roman"/>
        <family val="1"/>
      </rPr>
      <t xml:space="preserve">         </t>
    </r>
    <r>
      <rPr>
        <sz val="8"/>
        <color theme="1"/>
        <rFont val="Times New Roman"/>
        <family val="1"/>
      </rPr>
      <t>have an outstanding audio-visual competence</t>
    </r>
  </si>
  <si>
    <t>C2. Utilizarea noilor tehnologii de informare și comunicare (NTIC)</t>
  </si>
  <si>
    <t>C2. Using new information and communication technologies (IT&amp;C)</t>
  </si>
  <si>
    <t>Absolventul va</t>
  </si>
  <si>
    <r>
      <t>·</t>
    </r>
    <r>
      <rPr>
        <sz val="7"/>
        <color theme="1"/>
        <rFont val="Times New Roman"/>
        <family val="1"/>
      </rPr>
      <t xml:space="preserve">          </t>
    </r>
    <r>
      <rPr>
        <sz val="8"/>
        <color theme="1"/>
        <rFont val="Times New Roman"/>
        <family val="1"/>
      </rPr>
      <t>prezenta conținutul în formate eficiente</t>
    </r>
  </si>
  <si>
    <r>
      <t>·</t>
    </r>
    <r>
      <rPr>
        <sz val="7"/>
        <color theme="1"/>
        <rFont val="Times New Roman"/>
        <family val="1"/>
      </rPr>
      <t xml:space="preserve">          </t>
    </r>
    <r>
      <rPr>
        <sz val="8"/>
        <color theme="1"/>
        <rFont val="Times New Roman"/>
        <family val="1"/>
      </rPr>
      <t>present content in effective formats</t>
    </r>
  </si>
  <si>
    <r>
      <t>·</t>
    </r>
    <r>
      <rPr>
        <sz val="7"/>
        <color theme="1"/>
        <rFont val="Times New Roman"/>
        <family val="1"/>
      </rPr>
      <t xml:space="preserve">          </t>
    </r>
    <r>
      <rPr>
        <sz val="8"/>
        <color theme="1"/>
        <rFont val="Times New Roman"/>
        <family val="1"/>
      </rPr>
      <t>înțelege și diferenția între tipuri de media</t>
    </r>
  </si>
  <si>
    <r>
      <t>·</t>
    </r>
    <r>
      <rPr>
        <sz val="7"/>
        <color theme="1"/>
        <rFont val="Times New Roman"/>
        <family val="1"/>
      </rPr>
      <t xml:space="preserve">          </t>
    </r>
    <r>
      <rPr>
        <sz val="8"/>
        <color theme="1"/>
        <rFont val="Times New Roman"/>
        <family val="1"/>
      </rPr>
      <t>understand and differentiate between types of media</t>
    </r>
  </si>
  <si>
    <r>
      <t>·</t>
    </r>
    <r>
      <rPr>
        <sz val="7"/>
        <color theme="1"/>
        <rFont val="Times New Roman"/>
        <family val="1"/>
      </rPr>
      <t xml:space="preserve">          </t>
    </r>
    <r>
      <rPr>
        <sz val="8"/>
        <color theme="1"/>
        <rFont val="Times New Roman"/>
        <family val="1"/>
      </rPr>
      <t>înțelege funcționarea sistemelor multimedia</t>
    </r>
  </si>
  <si>
    <r>
      <t>·</t>
    </r>
    <r>
      <rPr>
        <sz val="7"/>
        <color theme="1"/>
        <rFont val="Times New Roman"/>
        <family val="1"/>
      </rPr>
      <t xml:space="preserve">          </t>
    </r>
    <r>
      <rPr>
        <sz val="8"/>
        <color theme="1"/>
        <rFont val="Times New Roman"/>
        <family val="1"/>
      </rPr>
      <t>understand multimedia systems</t>
    </r>
  </si>
  <si>
    <r>
      <t>·</t>
    </r>
    <r>
      <rPr>
        <sz val="7"/>
        <color theme="1"/>
        <rFont val="Times New Roman"/>
        <family val="1"/>
      </rPr>
      <t xml:space="preserve">          </t>
    </r>
    <r>
      <rPr>
        <sz val="8"/>
        <color theme="1"/>
        <rFont val="Times New Roman"/>
        <family val="1"/>
      </rPr>
      <t>înțelege specificații software în TIC</t>
    </r>
  </si>
  <si>
    <r>
      <t>·</t>
    </r>
    <r>
      <rPr>
        <sz val="7"/>
        <color theme="1"/>
        <rFont val="Times New Roman"/>
        <family val="1"/>
      </rPr>
      <t xml:space="preserve">          </t>
    </r>
    <r>
      <rPr>
        <sz val="8"/>
        <color theme="1"/>
        <rFont val="Times New Roman"/>
        <family val="1"/>
      </rPr>
      <t>understand ICT software specifications</t>
    </r>
  </si>
  <si>
    <r>
      <t>·</t>
    </r>
    <r>
      <rPr>
        <sz val="7"/>
        <color theme="1"/>
        <rFont val="Times New Roman"/>
        <family val="1"/>
      </rPr>
      <t xml:space="preserve">          </t>
    </r>
    <r>
      <rPr>
        <sz val="8"/>
        <color theme="1"/>
        <rFont val="Times New Roman"/>
        <family val="1"/>
      </rPr>
      <t xml:space="preserve">cunoaște principii de gestiunea informațiilor în contexte profesionale specifice </t>
    </r>
  </si>
  <si>
    <r>
      <t>·</t>
    </r>
    <r>
      <rPr>
        <sz val="7"/>
        <color theme="1"/>
        <rFont val="Times New Roman"/>
        <family val="1"/>
      </rPr>
      <t xml:space="preserve">          </t>
    </r>
    <r>
      <rPr>
        <sz val="8"/>
        <color theme="1"/>
        <rFont val="Times New Roman"/>
        <family val="1"/>
      </rPr>
      <t xml:space="preserve">know principles of information management in specific professional contexts </t>
    </r>
  </si>
  <si>
    <r>
      <t>·</t>
    </r>
    <r>
      <rPr>
        <sz val="7"/>
        <color theme="1"/>
        <rFont val="Times New Roman"/>
        <family val="1"/>
      </rPr>
      <t xml:space="preserve">          </t>
    </r>
    <r>
      <rPr>
        <sz val="8"/>
        <color theme="1"/>
        <rFont val="Times New Roman"/>
        <family val="1"/>
      </rPr>
      <t>cunoaște caracteristicile sistemelor multimedia din perspectiva producției și procesării de text, imagini, grafică, sunet și video, integrării, controlului și redării acestora în contexte digitale.</t>
    </r>
  </si>
  <si>
    <r>
      <t>·</t>
    </r>
    <r>
      <rPr>
        <sz val="7"/>
        <color theme="1"/>
        <rFont val="Times New Roman"/>
        <family val="1"/>
      </rPr>
      <t xml:space="preserve">          </t>
    </r>
    <r>
      <rPr>
        <sz val="8"/>
        <color theme="1"/>
        <rFont val="Times New Roman"/>
        <family val="1"/>
      </rPr>
      <t xml:space="preserve">know the characteristics of multimedia systems with respect to the production, processing, integration, control and presentation of text, images, graphics, sound and video. </t>
    </r>
  </si>
  <si>
    <r>
      <t>·</t>
    </r>
    <r>
      <rPr>
        <sz val="7"/>
        <color theme="1"/>
        <rFont val="Times New Roman"/>
        <family val="1"/>
      </rPr>
      <t xml:space="preserve">          </t>
    </r>
    <r>
      <rPr>
        <sz val="8"/>
        <color theme="1"/>
        <rFont val="Times New Roman"/>
        <family val="1"/>
      </rPr>
      <t>cunoaște tehnicile de tehnoredactare computerizată utilizate în procesele pre-press și publicarea digitală, tehnici de imprimare tradiționale și digitale pentru pregătirea de materiale vizuale utilizate în campanii de comunicare.</t>
    </r>
  </si>
  <si>
    <r>
      <t>·</t>
    </r>
    <r>
      <rPr>
        <sz val="7"/>
        <color theme="1"/>
        <rFont val="Times New Roman"/>
        <family val="1"/>
      </rPr>
      <t xml:space="preserve">          </t>
    </r>
    <r>
      <rPr>
        <sz val="8"/>
        <color theme="1"/>
        <rFont val="Times New Roman"/>
        <family val="1"/>
      </rPr>
      <t>know desktop publishing techniques used in prepress processes and digital publishing, digital and traditional printing techniques for visual products used in communication campaigns.</t>
    </r>
  </si>
  <si>
    <r>
      <t>·</t>
    </r>
    <r>
      <rPr>
        <sz val="7"/>
        <color theme="1"/>
        <rFont val="Times New Roman"/>
        <family val="1"/>
      </rPr>
      <t xml:space="preserve">         </t>
    </r>
    <r>
      <rPr>
        <sz val="8"/>
        <color theme="1"/>
        <rFont val="Times New Roman"/>
        <family val="1"/>
      </rPr>
      <t>cunoaște operațiile specifice uneltelor software de editare și procesare de text, editare de imagini digitale și postprocesare a fotografiilor, editare audio și video</t>
    </r>
  </si>
  <si>
    <r>
      <t>·</t>
    </r>
    <r>
      <rPr>
        <sz val="7"/>
        <color theme="1"/>
        <rFont val="Times New Roman"/>
        <family val="1"/>
      </rPr>
      <t xml:space="preserve">         </t>
    </r>
    <r>
      <rPr>
        <sz val="8"/>
        <color theme="1"/>
        <rFont val="Times New Roman"/>
        <family val="1"/>
      </rPr>
      <t xml:space="preserve">know the operations specific to text editing and processing software, photo and image editing and postprocessing software, audio and video editing </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</si>
  <si>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utilizarea creativă a noilor tehnologii digitale</t>
    </r>
  </si>
  <si>
    <r>
      <t>·</t>
    </r>
    <r>
      <rPr>
        <sz val="7"/>
        <color theme="1"/>
        <rFont val="Times New Roman"/>
        <family val="1"/>
      </rPr>
      <t xml:space="preserve">         </t>
    </r>
    <r>
      <rPr>
        <sz val="8"/>
        <color theme="1"/>
        <rFont val="Times New Roman"/>
        <family val="1"/>
      </rPr>
      <t>integrate their knowledge to contribute to professional practices and knowledge and to guide others in creatively using digital technologies.</t>
    </r>
  </si>
  <si>
    <t>C3. Descrierea tipurilor diferite de audiență / public implicate în comunicare</t>
  </si>
  <si>
    <t>C3. Describing the different types of audiences involved in communication</t>
  </si>
  <si>
    <r>
      <t>·</t>
    </r>
    <r>
      <rPr>
        <sz val="7"/>
        <color theme="1"/>
        <rFont val="Times New Roman"/>
        <family val="1"/>
      </rPr>
      <t xml:space="preserve">          </t>
    </r>
    <r>
      <rPr>
        <sz val="8"/>
        <color theme="1"/>
        <rFont val="Times New Roman"/>
        <family val="1"/>
      </rPr>
      <t>ști ce e relevant pentru diferite tipuri de audiență/public</t>
    </r>
  </si>
  <si>
    <r>
      <t>·</t>
    </r>
    <r>
      <rPr>
        <sz val="7"/>
        <color theme="1"/>
        <rFont val="Times New Roman"/>
        <family val="1"/>
      </rPr>
      <t xml:space="preserve">          </t>
    </r>
    <r>
      <rPr>
        <sz val="8"/>
        <color theme="1"/>
        <rFont val="Times New Roman"/>
        <family val="1"/>
      </rPr>
      <t>know what is relevant for various audiences</t>
    </r>
  </si>
  <si>
    <r>
      <t>·</t>
    </r>
    <r>
      <rPr>
        <sz val="7"/>
        <color theme="1"/>
        <rFont val="Times New Roman"/>
        <family val="1"/>
      </rPr>
      <t xml:space="preserve">          </t>
    </r>
    <r>
      <rPr>
        <sz val="8"/>
        <color theme="1"/>
        <rFont val="Times New Roman"/>
        <family val="1"/>
      </rPr>
      <t>ști cum folosesc media diferite tipuri de audiență/ public</t>
    </r>
  </si>
  <si>
    <r>
      <t>·</t>
    </r>
    <r>
      <rPr>
        <sz val="7"/>
        <color theme="1"/>
        <rFont val="Times New Roman"/>
        <family val="1"/>
      </rPr>
      <t xml:space="preserve">          </t>
    </r>
    <r>
      <rPr>
        <sz val="8"/>
        <color theme="1"/>
        <rFont val="Times New Roman"/>
        <family val="1"/>
      </rPr>
      <t>know how audiences use different media</t>
    </r>
  </si>
  <si>
    <r>
      <t>·</t>
    </r>
    <r>
      <rPr>
        <sz val="7"/>
        <color theme="1"/>
        <rFont val="Times New Roman"/>
        <family val="1"/>
      </rPr>
      <t xml:space="preserve">          </t>
    </r>
    <r>
      <rPr>
        <sz val="8"/>
        <color theme="1"/>
        <rFont val="Times New Roman"/>
        <family val="1"/>
      </rPr>
      <t>înțelege segmentarea publicului/audienței și va putea identifica diferite categorii de public țintă în contextul unor proiecte de comunicare specifice.</t>
    </r>
  </si>
  <si>
    <r>
      <t>·</t>
    </r>
    <r>
      <rPr>
        <sz val="7"/>
        <color theme="1"/>
        <rFont val="Times New Roman"/>
        <family val="1"/>
      </rPr>
      <t xml:space="preserve">          </t>
    </r>
    <r>
      <rPr>
        <sz val="8"/>
        <color theme="1"/>
        <rFont val="Times New Roman"/>
        <family val="1"/>
      </rPr>
      <t>understand audience segmentation and will be able to identify different target audiences in the context of particular communication projects.</t>
    </r>
  </si>
  <si>
    <r>
      <t>·</t>
    </r>
    <r>
      <rPr>
        <sz val="7"/>
        <color theme="1"/>
        <rFont val="Times New Roman"/>
        <family val="1"/>
      </rPr>
      <t xml:space="preserve">          </t>
    </r>
    <r>
      <rPr>
        <sz val="8"/>
        <color theme="1"/>
        <rFont val="Times New Roman"/>
        <family val="1"/>
      </rPr>
      <t>distinge între diferite strategii editoriale în funcție de situații de comunicare digitală diferite și categorii/segmente de public/utilizatori.</t>
    </r>
  </si>
  <si>
    <r>
      <t>·</t>
    </r>
    <r>
      <rPr>
        <sz val="7"/>
        <color theme="1"/>
        <rFont val="Times New Roman"/>
        <family val="1"/>
      </rPr>
      <t xml:space="preserve">          </t>
    </r>
    <r>
      <rPr>
        <sz val="8"/>
        <color theme="1"/>
        <rFont val="Times New Roman"/>
        <family val="1"/>
      </rPr>
      <t>discern between different editorial strategies depending on different digital communication situation factors and categories of users or audience segments.</t>
    </r>
  </si>
  <si>
    <r>
      <t>·</t>
    </r>
    <r>
      <rPr>
        <sz val="7"/>
        <color theme="1"/>
        <rFont val="Times New Roman"/>
        <family val="1"/>
      </rPr>
      <t xml:space="preserve">          </t>
    </r>
    <r>
      <rPr>
        <sz val="8"/>
        <color theme="1"/>
        <rFont val="Times New Roman"/>
        <family val="1"/>
      </rPr>
      <t>cunoaște strategii de marketing ale conținuturilor</t>
    </r>
  </si>
  <si>
    <r>
      <t>·</t>
    </r>
    <r>
      <rPr>
        <sz val="7"/>
        <color theme="1"/>
        <rFont val="Times New Roman"/>
        <family val="1"/>
      </rPr>
      <t xml:space="preserve">         </t>
    </r>
    <r>
      <rPr>
        <sz val="8"/>
        <color theme="1"/>
        <rFont val="Times New Roman"/>
        <family val="1"/>
      </rPr>
      <t>know content marketing strategies</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</si>
  <si>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interacțiunea folosind tehnologii digitale</t>
    </r>
  </si>
  <si>
    <r>
      <t>·</t>
    </r>
    <r>
      <rPr>
        <sz val="7"/>
        <color theme="1"/>
        <rFont val="Times New Roman"/>
        <family val="1"/>
      </rPr>
      <t xml:space="preserve">         </t>
    </r>
    <r>
      <rPr>
        <sz val="8"/>
        <color theme="1"/>
        <rFont val="Times New Roman"/>
        <family val="1"/>
      </rPr>
      <t>integrate their knowledge to contribute to professional practices and knowledge and to guide others in the interaction through digital technologies.</t>
    </r>
  </si>
  <si>
    <t>C4. Managementul informației de presă</t>
  </si>
  <si>
    <t>C4. Managing news information</t>
  </si>
  <si>
    <t xml:space="preserve">The graduate will </t>
  </si>
  <si>
    <r>
      <t>·</t>
    </r>
    <r>
      <rPr>
        <sz val="7"/>
        <color theme="1"/>
        <rFont val="Times New Roman"/>
        <family val="1"/>
      </rPr>
      <t xml:space="preserve">          </t>
    </r>
    <r>
      <rPr>
        <sz val="8"/>
        <color theme="1"/>
        <rFont val="Times New Roman"/>
        <family val="1"/>
      </rPr>
      <t>cunoaște principii de retorică</t>
    </r>
  </si>
  <si>
    <r>
      <t>·</t>
    </r>
    <r>
      <rPr>
        <sz val="7"/>
        <color theme="1"/>
        <rFont val="Times New Roman"/>
        <family val="1"/>
      </rPr>
      <t xml:space="preserve">          </t>
    </r>
    <r>
      <rPr>
        <sz val="8"/>
        <color theme="1"/>
        <rFont val="Times New Roman"/>
        <family val="1"/>
      </rPr>
      <t>know rhetoric</t>
    </r>
  </si>
  <si>
    <r>
      <t>·</t>
    </r>
    <r>
      <rPr>
        <sz val="7"/>
        <color theme="1"/>
        <rFont val="Times New Roman"/>
        <family val="1"/>
      </rPr>
      <t xml:space="preserve">          </t>
    </r>
    <r>
      <rPr>
        <sz val="8"/>
        <color theme="1"/>
        <rFont val="Times New Roman"/>
        <family val="1"/>
      </rPr>
      <t>înțelege standarde editoriale</t>
    </r>
  </si>
  <si>
    <r>
      <t>·</t>
    </r>
    <r>
      <rPr>
        <sz val="7"/>
        <color theme="1"/>
        <rFont val="Times New Roman"/>
        <family val="1"/>
      </rPr>
      <t xml:space="preserve">          </t>
    </r>
    <r>
      <rPr>
        <sz val="8"/>
        <color theme="1"/>
        <rFont val="Times New Roman"/>
        <family val="1"/>
      </rPr>
      <t>understand editorial standards</t>
    </r>
  </si>
  <si>
    <r>
      <t>·</t>
    </r>
    <r>
      <rPr>
        <sz val="7"/>
        <color theme="1"/>
        <rFont val="Times New Roman"/>
        <family val="1"/>
      </rPr>
      <t xml:space="preserve">          </t>
    </r>
    <r>
      <rPr>
        <sz val="8"/>
        <color theme="1"/>
        <rFont val="Times New Roman"/>
        <family val="1"/>
      </rPr>
      <t>cunoaște fluxuri de lucru bazate pe fișiere</t>
    </r>
  </si>
  <si>
    <r>
      <t>·</t>
    </r>
    <r>
      <rPr>
        <sz val="7"/>
        <color theme="1"/>
        <rFont val="Times New Roman"/>
        <family val="1"/>
      </rPr>
      <t xml:space="preserve">          </t>
    </r>
    <r>
      <rPr>
        <sz val="8"/>
        <color theme="1"/>
        <rFont val="Times New Roman"/>
        <family val="1"/>
      </rPr>
      <t>know file-based workflow</t>
    </r>
  </si>
  <si>
    <r>
      <t>·</t>
    </r>
    <r>
      <rPr>
        <sz val="7"/>
        <color theme="1"/>
        <rFont val="Times New Roman"/>
        <family val="1"/>
      </rPr>
      <t xml:space="preserve">         </t>
    </r>
    <r>
      <rPr>
        <sz val="8"/>
        <color theme="1"/>
        <rFont val="Times New Roman"/>
        <family val="1"/>
      </rPr>
      <t>cunoaște strategii de publicare</t>
    </r>
  </si>
  <si>
    <r>
      <t>·</t>
    </r>
    <r>
      <rPr>
        <sz val="7"/>
        <color theme="1"/>
        <rFont val="Times New Roman"/>
        <family val="1"/>
      </rPr>
      <t xml:space="preserve">          </t>
    </r>
    <r>
      <rPr>
        <sz val="8"/>
        <color theme="1"/>
        <rFont val="Times New Roman"/>
        <family val="1"/>
      </rPr>
      <t>know publishing strategy</t>
    </r>
  </si>
  <si>
    <r>
      <t>·</t>
    </r>
    <r>
      <rPr>
        <sz val="7"/>
        <color theme="1"/>
        <rFont val="Times New Roman"/>
        <family val="1"/>
      </rPr>
      <t xml:space="preserve">         </t>
    </r>
    <r>
      <rPr>
        <sz val="8"/>
        <color theme="1"/>
        <rFont val="Times New Roman"/>
        <family val="1"/>
      </rPr>
      <t>cunoaște tehnici de documentare pentru diferite medii potrivite in diferite situații de comunicare</t>
    </r>
  </si>
  <si>
    <r>
      <t>·</t>
    </r>
    <r>
      <rPr>
        <sz val="7"/>
        <color theme="1"/>
        <rFont val="Times New Roman"/>
        <family val="1"/>
      </rPr>
      <t xml:space="preserve">          </t>
    </r>
    <r>
      <rPr>
        <sz val="8"/>
        <color theme="1"/>
        <rFont val="Times New Roman"/>
        <family val="1"/>
      </rPr>
      <t>know documenting techniques for different recording media appropriate in different communication situations</t>
    </r>
  </si>
  <si>
    <r>
      <t>·</t>
    </r>
    <r>
      <rPr>
        <sz val="7"/>
        <color theme="1"/>
        <rFont val="Times New Roman"/>
        <family val="1"/>
      </rPr>
      <t xml:space="preserve">          </t>
    </r>
    <r>
      <rPr>
        <sz val="8"/>
        <color theme="1"/>
        <rFont val="Times New Roman"/>
        <family val="1"/>
      </rPr>
      <t>cunoaște tehnici de documentare prin observație directă, pe teren</t>
    </r>
  </si>
  <si>
    <r>
      <t>·</t>
    </r>
    <r>
      <rPr>
        <sz val="7"/>
        <color theme="1"/>
        <rFont val="Times New Roman"/>
        <family val="1"/>
      </rPr>
      <t xml:space="preserve">          </t>
    </r>
    <r>
      <rPr>
        <sz val="8"/>
        <color theme="1"/>
        <rFont val="Times New Roman"/>
        <family val="1"/>
      </rPr>
      <t>knows documenting techniques that involve direct observation and field work</t>
    </r>
  </si>
  <si>
    <r>
      <t>·</t>
    </r>
    <r>
      <rPr>
        <sz val="7"/>
        <color theme="1"/>
        <rFont val="Times New Roman"/>
        <family val="1"/>
      </rPr>
      <t xml:space="preserve">         </t>
    </r>
    <r>
      <rPr>
        <sz val="8"/>
        <color theme="1"/>
        <rFont val="Times New Roman"/>
        <family val="1"/>
      </rPr>
      <t>înțelege activitatea agențiilor de presă</t>
    </r>
  </si>
  <si>
    <r>
      <t>·</t>
    </r>
    <r>
      <rPr>
        <sz val="7"/>
        <color theme="1"/>
        <rFont val="Times New Roman"/>
        <family val="1"/>
      </rPr>
      <t xml:space="preserve">          </t>
    </r>
    <r>
      <rPr>
        <sz val="8"/>
        <color theme="1"/>
        <rFont val="Times New Roman"/>
        <family val="1"/>
      </rPr>
      <t>understand the activity of news agencies</t>
    </r>
  </si>
  <si>
    <r>
      <t>·</t>
    </r>
    <r>
      <rPr>
        <sz val="7"/>
        <color theme="1"/>
        <rFont val="Times New Roman"/>
        <family val="1"/>
      </rPr>
      <t xml:space="preserve">         </t>
    </r>
    <r>
      <rPr>
        <sz val="8"/>
        <color theme="1"/>
        <rFont val="Times New Roman"/>
        <family val="1"/>
      </rPr>
      <t>avea cunoștințe generale largi, dar și cunoștințe specializate într-un domeniu</t>
    </r>
  </si>
  <si>
    <r>
      <t>·</t>
    </r>
    <r>
      <rPr>
        <sz val="7"/>
        <color theme="1"/>
        <rFont val="Times New Roman"/>
        <family val="1"/>
      </rPr>
      <t xml:space="preserve">          </t>
    </r>
    <r>
      <rPr>
        <sz val="8"/>
        <color theme="1"/>
        <rFont val="Times New Roman"/>
        <family val="1"/>
      </rPr>
      <t>have wide general knowledge as well as specialised knowledge in a field</t>
    </r>
  </si>
  <si>
    <r>
      <t>·</t>
    </r>
    <r>
      <rPr>
        <sz val="7"/>
        <color theme="1"/>
        <rFont val="Times New Roman"/>
        <family val="1"/>
      </rPr>
      <t xml:space="preserve">         </t>
    </r>
    <r>
      <rPr>
        <sz val="8"/>
        <color theme="1"/>
        <rFont val="Times New Roman"/>
        <family val="1"/>
      </rPr>
      <t>cunoaște tehnici de management al platformelor de comunicare socială și de moderare online a conținuturilor generate de utilizatori în contextul diferitor platforme digitale, prevederilor legale aplicabile.</t>
    </r>
  </si>
  <si>
    <r>
      <t>·</t>
    </r>
    <r>
      <rPr>
        <sz val="7"/>
        <color theme="1"/>
        <rFont val="Times New Roman"/>
        <family val="1"/>
      </rPr>
      <t xml:space="preserve">         </t>
    </r>
    <r>
      <rPr>
        <sz val="8"/>
        <color theme="1"/>
        <rFont val="Times New Roman"/>
        <family val="1"/>
      </rPr>
      <t>know social media management techniques and online moderation of user generated content in the context of different digital platforms and legal provisions.</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</si>
  <si>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gestiunea datelor, informațiilor și conținuturilor digitale într-un mediu digital structurat</t>
    </r>
  </si>
  <si>
    <r>
      <t>·</t>
    </r>
    <r>
      <rPr>
        <sz val="7"/>
        <color theme="1"/>
        <rFont val="Times New Roman"/>
        <family val="1"/>
      </rPr>
      <t xml:space="preserve">         </t>
    </r>
    <r>
      <rPr>
        <sz val="8"/>
        <color theme="1"/>
        <rFont val="Times New Roman"/>
        <family val="1"/>
      </rPr>
      <t>integrate their knowledge to contribute to professional practices and knowledge and to guide others in managing data, information and digital content in a structured digital environment</t>
    </r>
  </si>
  <si>
    <t>C5. Identificarea si utilizarea elementelor specifice de deontologie și responsabilitate socială a jurnalistului</t>
  </si>
  <si>
    <t>C5. Identifying and using elements of journalistic deontology and social responsibility</t>
  </si>
  <si>
    <r>
      <t>·</t>
    </r>
    <r>
      <rPr>
        <sz val="7"/>
        <color theme="1"/>
        <rFont val="Times New Roman"/>
        <family val="1"/>
      </rPr>
      <t xml:space="preserve">          </t>
    </r>
    <r>
      <rPr>
        <sz val="8"/>
        <color theme="1"/>
        <rFont val="Times New Roman"/>
        <family val="1"/>
      </rPr>
      <t>înțelege rolul jurnalismului în societatea democratică</t>
    </r>
  </si>
  <si>
    <r>
      <t>·</t>
    </r>
    <r>
      <rPr>
        <sz val="7"/>
        <color theme="1"/>
        <rFont val="Times New Roman"/>
        <family val="1"/>
      </rPr>
      <t xml:space="preserve">          </t>
    </r>
    <r>
      <rPr>
        <sz val="8"/>
        <color theme="1"/>
        <rFont val="Times New Roman"/>
        <family val="1"/>
      </rPr>
      <t>understand the role of journalism for democratic society</t>
    </r>
  </si>
  <si>
    <r>
      <t>·</t>
    </r>
    <r>
      <rPr>
        <sz val="7"/>
        <color theme="1"/>
        <rFont val="Times New Roman"/>
        <family val="1"/>
      </rPr>
      <t xml:space="preserve">          </t>
    </r>
    <r>
      <rPr>
        <sz val="8"/>
        <color theme="1"/>
        <rFont val="Times New Roman"/>
        <family val="1"/>
      </rPr>
      <t>înțelege condițiile economice ale profesiei</t>
    </r>
  </si>
  <si>
    <r>
      <t>·</t>
    </r>
    <r>
      <rPr>
        <sz val="7"/>
        <color theme="1"/>
        <rFont val="Times New Roman"/>
        <family val="1"/>
      </rPr>
      <t xml:space="preserve">          </t>
    </r>
    <r>
      <rPr>
        <sz val="8"/>
        <color theme="1"/>
        <rFont val="Times New Roman"/>
        <family val="1"/>
      </rPr>
      <t>understand the economic conditions underlying the profession</t>
    </r>
  </si>
  <si>
    <r>
      <t>·</t>
    </r>
    <r>
      <rPr>
        <sz val="7"/>
        <color theme="1"/>
        <rFont val="Times New Roman"/>
        <family val="1"/>
      </rPr>
      <t xml:space="preserve">          </t>
    </r>
    <r>
      <rPr>
        <sz val="8"/>
        <color theme="1"/>
        <rFont val="Times New Roman"/>
        <family val="1"/>
      </rPr>
      <t>avea o idee clară asupra calității necesare produselor jurnalistice</t>
    </r>
  </si>
  <si>
    <r>
      <t>·</t>
    </r>
    <r>
      <rPr>
        <sz val="7"/>
        <color theme="1"/>
        <rFont val="Times New Roman"/>
        <family val="1"/>
      </rPr>
      <t xml:space="preserve">          </t>
    </r>
    <r>
      <rPr>
        <sz val="8"/>
        <color theme="1"/>
        <rFont val="Times New Roman"/>
        <family val="1"/>
      </rPr>
      <t>have a clear idea of the required quality of journalistic products</t>
    </r>
  </si>
  <si>
    <r>
      <t>·</t>
    </r>
    <r>
      <rPr>
        <sz val="7"/>
        <color theme="1"/>
        <rFont val="Times New Roman"/>
        <family val="1"/>
      </rPr>
      <t xml:space="preserve">          </t>
    </r>
    <r>
      <rPr>
        <sz val="8"/>
        <color theme="1"/>
        <rFont val="Times New Roman"/>
        <family val="1"/>
      </rPr>
      <t>cunoaște evenimentele curente și contextul acestora</t>
    </r>
  </si>
  <si>
    <r>
      <t>·</t>
    </r>
    <r>
      <rPr>
        <sz val="7"/>
        <color theme="1"/>
        <rFont val="Times New Roman"/>
        <family val="1"/>
      </rPr>
      <t xml:space="preserve">          </t>
    </r>
    <r>
      <rPr>
        <sz val="8"/>
        <color theme="1"/>
        <rFont val="Times New Roman"/>
        <family val="1"/>
      </rPr>
      <t>know current events and their context</t>
    </r>
  </si>
  <si>
    <r>
      <t>·</t>
    </r>
    <r>
      <rPr>
        <sz val="7"/>
        <color theme="1"/>
        <rFont val="Times New Roman"/>
        <family val="1"/>
      </rPr>
      <t xml:space="preserve">          </t>
    </r>
    <r>
      <rPr>
        <sz val="8"/>
        <color theme="1"/>
        <rFont val="Times New Roman"/>
        <family val="1"/>
      </rPr>
      <t>cunoaște legislația media/presei</t>
    </r>
  </si>
  <si>
    <r>
      <t>·</t>
    </r>
    <r>
      <rPr>
        <sz val="7"/>
        <color theme="1"/>
        <rFont val="Times New Roman"/>
        <family val="1"/>
      </rPr>
      <t xml:space="preserve">          </t>
    </r>
    <r>
      <rPr>
        <sz val="8"/>
        <color theme="1"/>
        <rFont val="Times New Roman"/>
        <family val="1"/>
      </rPr>
      <t>know press/media law</t>
    </r>
  </si>
  <si>
    <r>
      <t>·</t>
    </r>
    <r>
      <rPr>
        <sz val="7"/>
        <color theme="1"/>
        <rFont val="Times New Roman"/>
        <family val="1"/>
      </rPr>
      <t xml:space="preserve">          </t>
    </r>
    <r>
      <rPr>
        <sz val="8"/>
        <color theme="1"/>
        <rFont val="Times New Roman"/>
        <family val="1"/>
      </rPr>
      <t>înțelege valorile care stau la baza alegerilor profesionale</t>
    </r>
  </si>
  <si>
    <r>
      <t>·</t>
    </r>
    <r>
      <rPr>
        <sz val="7"/>
        <color theme="1"/>
        <rFont val="Times New Roman"/>
        <family val="1"/>
      </rPr>
      <t xml:space="preserve">          </t>
    </r>
    <r>
      <rPr>
        <sz val="8"/>
        <color theme="1"/>
        <rFont val="Times New Roman"/>
        <family val="1"/>
      </rPr>
      <t>understand the values that underlie professional choices</t>
    </r>
  </si>
  <si>
    <r>
      <t>·</t>
    </r>
    <r>
      <rPr>
        <sz val="7"/>
        <color theme="1"/>
        <rFont val="Times New Roman"/>
        <family val="1"/>
      </rPr>
      <t xml:space="preserve">          </t>
    </r>
    <r>
      <rPr>
        <sz val="8"/>
        <color theme="1"/>
        <rFont val="Times New Roman"/>
        <family val="1"/>
      </rPr>
      <t>înțelege activitatea partidelor politice și instituțiilor publice</t>
    </r>
  </si>
  <si>
    <r>
      <t>·</t>
    </r>
    <r>
      <rPr>
        <sz val="7"/>
        <color theme="1"/>
        <rFont val="Times New Roman"/>
        <family val="1"/>
      </rPr>
      <t xml:space="preserve">          </t>
    </r>
    <r>
      <rPr>
        <sz val="8"/>
        <color theme="1"/>
        <rFont val="Times New Roman"/>
        <family val="1"/>
      </rPr>
      <t>understand the activity of political parties and public institutions</t>
    </r>
  </si>
  <si>
    <r>
      <t>·</t>
    </r>
    <r>
      <rPr>
        <sz val="7"/>
        <color theme="1"/>
        <rFont val="Times New Roman"/>
        <family val="1"/>
      </rPr>
      <t xml:space="preserve">          </t>
    </r>
    <r>
      <rPr>
        <sz val="8"/>
        <color theme="1"/>
        <rFont val="Times New Roman"/>
        <family val="1"/>
      </rPr>
      <t>înțelege elemente ale contextului economic și politic internațional</t>
    </r>
  </si>
  <si>
    <r>
      <t>·</t>
    </r>
    <r>
      <rPr>
        <sz val="7"/>
        <color theme="1"/>
        <rFont val="Times New Roman"/>
        <family val="1"/>
      </rPr>
      <t xml:space="preserve">          </t>
    </r>
    <r>
      <rPr>
        <sz val="8"/>
        <color theme="1"/>
        <rFont val="Times New Roman"/>
        <family val="1"/>
      </rPr>
      <t>understand elements of the international political and economic context</t>
    </r>
  </si>
  <si>
    <r>
      <t>·</t>
    </r>
    <r>
      <rPr>
        <sz val="7"/>
        <color theme="1"/>
        <rFont val="Times New Roman"/>
        <family val="1"/>
      </rPr>
      <t xml:space="preserve">         </t>
    </r>
    <r>
      <rPr>
        <sz val="8"/>
        <color theme="1"/>
        <rFont val="Times New Roman"/>
        <family val="1"/>
      </rPr>
      <t>cunoaște aspectele practice ale antreprenoriatului</t>
    </r>
  </si>
  <si>
    <r>
      <t>·</t>
    </r>
    <r>
      <rPr>
        <sz val="7"/>
        <color theme="1"/>
        <rFont val="Times New Roman"/>
        <family val="1"/>
      </rPr>
      <t xml:space="preserve">          </t>
    </r>
    <r>
      <rPr>
        <sz val="8"/>
        <color theme="1"/>
        <rFont val="Times New Roman"/>
        <family val="1"/>
      </rPr>
      <t>know the practical aspects of being an entrepreneur</t>
    </r>
  </si>
  <si>
    <r>
      <t>·</t>
    </r>
    <r>
      <rPr>
        <sz val="7"/>
        <color theme="1"/>
        <rFont val="Times New Roman"/>
        <family val="1"/>
      </rPr>
      <t xml:space="preserve">         </t>
    </r>
    <r>
      <rPr>
        <sz val="8"/>
        <color theme="1"/>
        <rFont val="Times New Roman"/>
        <family val="1"/>
      </rPr>
      <t>înțelege diferite modele de afaceri și procese de dezvoltare de conținut pentru Web, platforme sociale și dispozitive mobile</t>
    </r>
  </si>
  <si>
    <r>
      <t>·</t>
    </r>
    <r>
      <rPr>
        <sz val="7"/>
        <color theme="1"/>
        <rFont val="Times New Roman"/>
        <family val="1"/>
      </rPr>
      <t xml:space="preserve">         </t>
    </r>
    <r>
      <rPr>
        <sz val="8"/>
        <color theme="1"/>
        <rFont val="Times New Roman"/>
        <family val="1"/>
      </rPr>
      <t>understand different business models and content development processes for the Web, social media and mobile devices</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</si>
  <si>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gestiunea identității digitale</t>
    </r>
  </si>
  <si>
    <r>
      <t>·</t>
    </r>
    <r>
      <rPr>
        <sz val="7"/>
        <color theme="1"/>
        <rFont val="Times New Roman"/>
        <family val="1"/>
      </rPr>
      <t xml:space="preserve">         </t>
    </r>
    <r>
      <rPr>
        <sz val="8"/>
        <color theme="1"/>
        <rFont val="Times New Roman"/>
        <family val="1"/>
      </rPr>
      <t>integrate their knowledge to contribute to professional practices and knowledge and to guide others in in managing digital identity.</t>
    </r>
  </si>
  <si>
    <t>C6. Producția unui conținut jurnalistic</t>
  </si>
  <si>
    <t>C6. Producing news content</t>
  </si>
  <si>
    <r>
      <t>·</t>
    </r>
    <r>
      <rPr>
        <sz val="7"/>
        <color theme="1"/>
        <rFont val="Times New Roman"/>
        <family val="1"/>
      </rPr>
      <t xml:space="preserve">          </t>
    </r>
    <r>
      <rPr>
        <sz val="8"/>
        <color theme="1"/>
        <rFont val="Times New Roman"/>
        <family val="1"/>
      </rPr>
      <t>cunoaște regulile de gramatică și ortografie</t>
    </r>
  </si>
  <si>
    <r>
      <t>·</t>
    </r>
    <r>
      <rPr>
        <sz val="7"/>
        <color theme="1"/>
        <rFont val="Times New Roman"/>
        <family val="1"/>
      </rPr>
      <t xml:space="preserve">          </t>
    </r>
    <r>
      <rPr>
        <sz val="8"/>
        <color theme="1"/>
        <rFont val="Times New Roman"/>
        <family val="1"/>
      </rPr>
      <t>know grammar and spelling rules</t>
    </r>
  </si>
  <si>
    <r>
      <t>·</t>
    </r>
    <r>
      <rPr>
        <sz val="7"/>
        <color theme="1"/>
        <rFont val="Times New Roman"/>
        <family val="1"/>
      </rPr>
      <t xml:space="preserve">          </t>
    </r>
    <r>
      <rPr>
        <sz val="8"/>
        <color theme="1"/>
        <rFont val="Times New Roman"/>
        <family val="1"/>
      </rPr>
      <t>cunoaște diferite stiluri de scriere</t>
    </r>
  </si>
  <si>
    <r>
      <t>·</t>
    </r>
    <r>
      <rPr>
        <sz val="7"/>
        <color theme="1"/>
        <rFont val="Times New Roman"/>
        <family val="1"/>
      </rPr>
      <t xml:space="preserve">          </t>
    </r>
    <r>
      <rPr>
        <sz val="8"/>
        <color theme="1"/>
        <rFont val="Times New Roman"/>
        <family val="1"/>
      </rPr>
      <t>know different writing styles</t>
    </r>
  </si>
  <si>
    <r>
      <t>·</t>
    </r>
    <r>
      <rPr>
        <sz val="7"/>
        <color theme="1"/>
        <rFont val="Times New Roman"/>
        <family val="1"/>
      </rPr>
      <t xml:space="preserve">          </t>
    </r>
    <r>
      <rPr>
        <sz val="8"/>
        <color theme="1"/>
        <rFont val="Times New Roman"/>
        <family val="1"/>
      </rPr>
      <t>înțelege și va putea formula standarde editoriale specifice unui proiect de comunicare în mediile digitale.</t>
    </r>
  </si>
  <si>
    <r>
      <t>·</t>
    </r>
    <r>
      <rPr>
        <sz val="7"/>
        <color theme="1"/>
        <rFont val="Times New Roman"/>
        <family val="1"/>
      </rPr>
      <t xml:space="preserve">          </t>
    </r>
    <r>
      <rPr>
        <sz val="8"/>
        <color theme="1"/>
        <rFont val="Times New Roman"/>
        <family val="1"/>
      </rPr>
      <t>understand and be able to elaborate editorial standards for a particular digital communication project.</t>
    </r>
  </si>
  <si>
    <r>
      <t>·</t>
    </r>
    <r>
      <rPr>
        <sz val="7"/>
        <color theme="1"/>
        <rFont val="Times New Roman"/>
        <family val="1"/>
      </rPr>
      <t xml:space="preserve">          </t>
    </r>
    <r>
      <rPr>
        <sz val="8"/>
        <color theme="1"/>
        <rFont val="Times New Roman"/>
        <family val="1"/>
      </rPr>
      <t>înțelege riscurile asociate utilizării produselor media</t>
    </r>
  </si>
  <si>
    <r>
      <t>·</t>
    </r>
    <r>
      <rPr>
        <sz val="7"/>
        <color theme="1"/>
        <rFont val="Times New Roman"/>
        <family val="1"/>
      </rPr>
      <t xml:space="preserve">          </t>
    </r>
    <r>
      <rPr>
        <sz val="8"/>
        <color theme="1"/>
        <rFont val="Times New Roman"/>
        <family val="1"/>
      </rPr>
      <t>know safety risks concerning media products</t>
    </r>
  </si>
  <si>
    <r>
      <t>·</t>
    </r>
    <r>
      <rPr>
        <sz val="7"/>
        <color theme="1"/>
        <rFont val="Times New Roman"/>
        <family val="1"/>
      </rPr>
      <t xml:space="preserve">          </t>
    </r>
    <r>
      <rPr>
        <sz val="8"/>
        <color theme="1"/>
        <rFont val="Times New Roman"/>
        <family val="1"/>
      </rPr>
      <t xml:space="preserve">cunoaște tehnici de intervievare specifice unor situații de comunicare și medii de înregistrare diferite </t>
    </r>
  </si>
  <si>
    <r>
      <t>·</t>
    </r>
    <r>
      <rPr>
        <sz val="7"/>
        <color theme="1"/>
        <rFont val="Times New Roman"/>
        <family val="1"/>
      </rPr>
      <t xml:space="preserve">          </t>
    </r>
    <r>
      <rPr>
        <sz val="8"/>
        <color theme="1"/>
        <rFont val="Times New Roman"/>
        <family val="1"/>
      </rPr>
      <t>know interview techniques appropriate in different communication situations</t>
    </r>
  </si>
  <si>
    <r>
      <t>·</t>
    </r>
    <r>
      <rPr>
        <sz val="7"/>
        <color theme="1"/>
        <rFont val="Times New Roman"/>
        <family val="1"/>
      </rPr>
      <t xml:space="preserve">          </t>
    </r>
    <r>
      <rPr>
        <sz val="8"/>
        <color theme="1"/>
        <rFont val="Times New Roman"/>
        <family val="1"/>
      </rPr>
      <t>cunoaște tehnici de scriere pentru mediile tradiționale și digitale, respectând convențiile genurilor și formatelor specifice.</t>
    </r>
  </si>
  <si>
    <r>
      <t>·</t>
    </r>
    <r>
      <rPr>
        <sz val="7"/>
        <color theme="1"/>
        <rFont val="Times New Roman"/>
        <family val="1"/>
      </rPr>
      <t xml:space="preserve">          </t>
    </r>
    <r>
      <rPr>
        <sz val="8"/>
        <color theme="1"/>
        <rFont val="Times New Roman"/>
        <family val="1"/>
      </rPr>
      <t>know content writing  techniques, making appropriate use of the conventions of traditional media and digital genres and formats.</t>
    </r>
  </si>
  <si>
    <r>
      <t>·</t>
    </r>
    <r>
      <rPr>
        <sz val="7"/>
        <color theme="1"/>
        <rFont val="Times New Roman"/>
        <family val="1"/>
      </rPr>
      <t xml:space="preserve">          </t>
    </r>
    <r>
      <rPr>
        <sz val="8"/>
        <color theme="1"/>
        <rFont val="Times New Roman"/>
        <family val="1"/>
      </rPr>
      <t xml:space="preserve">cunoaște tehnici de fotografie digitală și editare deimagini </t>
    </r>
  </si>
  <si>
    <r>
      <t>·</t>
    </r>
    <r>
      <rPr>
        <sz val="7"/>
        <color theme="1"/>
        <rFont val="Times New Roman"/>
        <family val="1"/>
      </rPr>
      <t xml:space="preserve">          </t>
    </r>
    <r>
      <rPr>
        <sz val="8"/>
        <color theme="1"/>
        <rFont val="Times New Roman"/>
        <family val="1"/>
      </rPr>
      <t>know digital photography and image editing techniques</t>
    </r>
  </si>
  <si>
    <r>
      <t>·</t>
    </r>
    <r>
      <rPr>
        <sz val="7"/>
        <color theme="1"/>
        <rFont val="Times New Roman"/>
        <family val="1"/>
      </rPr>
      <t xml:space="preserve">          </t>
    </r>
    <r>
      <rPr>
        <sz val="8"/>
        <color theme="1"/>
        <rFont val="Times New Roman"/>
        <family val="1"/>
      </rPr>
      <t>cunoaște tehnici de înregistrare și producție audio-video digitală utilizând diferite tipuri de dispozitive și unelte software de editare.</t>
    </r>
  </si>
  <si>
    <r>
      <t>·</t>
    </r>
    <r>
      <rPr>
        <sz val="7"/>
        <color theme="1"/>
        <rFont val="Times New Roman"/>
        <family val="1"/>
      </rPr>
      <t xml:space="preserve">          </t>
    </r>
    <r>
      <rPr>
        <sz val="8"/>
        <color theme="1"/>
        <rFont val="Times New Roman"/>
        <family val="1"/>
      </rPr>
      <t>know recording and audio-visual production techniques using a broad range of devices and audio/video editing software</t>
    </r>
  </si>
  <si>
    <r>
      <t>·</t>
    </r>
    <r>
      <rPr>
        <sz val="7"/>
        <color theme="1"/>
        <rFont val="Times New Roman"/>
        <family val="1"/>
      </rPr>
      <t xml:space="preserve">          </t>
    </r>
    <r>
      <rPr>
        <sz val="8"/>
        <color theme="1"/>
        <rFont val="Times New Roman"/>
        <family val="1"/>
      </rPr>
      <t>cunoaște echipamente audiovizuale</t>
    </r>
  </si>
  <si>
    <r>
      <t>·</t>
    </r>
    <r>
      <rPr>
        <sz val="7"/>
        <color theme="1"/>
        <rFont val="Times New Roman"/>
        <family val="1"/>
      </rPr>
      <t xml:space="preserve">          </t>
    </r>
    <r>
      <rPr>
        <sz val="8"/>
        <color theme="1"/>
        <rFont val="Times New Roman"/>
        <family val="1"/>
      </rPr>
      <t>know audio-visual equipment</t>
    </r>
  </si>
  <si>
    <r>
      <t>·</t>
    </r>
    <r>
      <rPr>
        <sz val="7"/>
        <color theme="1"/>
        <rFont val="Times New Roman"/>
        <family val="1"/>
      </rPr>
      <t xml:space="preserve">          </t>
    </r>
    <r>
      <rPr>
        <sz val="8"/>
        <color theme="1"/>
        <rFont val="Times New Roman"/>
        <family val="1"/>
      </rPr>
      <t>cunoaște tehnici de prezentare vizuală, principii de tipografie aplicabile în contextul machetării pentru producțiile vizuale tradiționale și digitale</t>
    </r>
  </si>
  <si>
    <r>
      <t>·</t>
    </r>
    <r>
      <rPr>
        <sz val="7"/>
        <color theme="1"/>
        <rFont val="Times New Roman"/>
        <family val="1"/>
      </rPr>
      <t xml:space="preserve">         </t>
    </r>
    <r>
      <rPr>
        <sz val="8"/>
        <color theme="1"/>
        <rFont val="Times New Roman"/>
        <family val="1"/>
      </rPr>
      <t>know visual presentation techniques, principles of typography applicable in the context of layout and templating for both digital and traditional visual production</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</si>
  <si>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dezvoltarea de conținuturi digitale</t>
    </r>
  </si>
  <si>
    <r>
      <t>·</t>
    </r>
    <r>
      <rPr>
        <sz val="7"/>
        <color theme="1"/>
        <rFont val="Times New Roman"/>
        <family val="1"/>
      </rPr>
      <t xml:space="preserve">         </t>
    </r>
    <r>
      <rPr>
        <sz val="8"/>
        <color theme="1"/>
        <rFont val="Times New Roman"/>
        <family val="1"/>
      </rPr>
      <t>integrate their knowledge to contribute to professional practices and knowledge and to guide others in developing content</t>
    </r>
  </si>
  <si>
    <r>
      <t>·</t>
    </r>
    <r>
      <rPr>
        <sz val="7"/>
        <color theme="1"/>
        <rFont val="Times New Roman"/>
        <family val="1"/>
      </rPr>
      <t xml:space="preserve">          </t>
    </r>
    <r>
      <rPr>
        <sz val="8"/>
        <color theme="1"/>
        <rFont val="Times New Roman"/>
        <family val="1"/>
      </rPr>
      <t>integra propria cunoaștere pentru a contribui la practica profesională și cunoaștere și pentru a-i ghida pe alții în integrarea și re-leaborarea conținuturilor</t>
    </r>
  </si>
  <si>
    <r>
      <t>·</t>
    </r>
    <r>
      <rPr>
        <sz val="7"/>
        <color theme="1"/>
        <rFont val="Times New Roman"/>
        <family val="1"/>
      </rPr>
      <t xml:space="preserve">         </t>
    </r>
    <r>
      <rPr>
        <sz val="8"/>
        <color theme="1"/>
        <rFont val="Times New Roman"/>
        <family val="1"/>
      </rPr>
      <t>integrate their knowledge to contribute to professional practices and knowledge and to guide others in</t>
    </r>
    <r>
      <rPr>
        <sz val="9"/>
        <color theme="1"/>
        <rFont val="Times New Roman"/>
        <family val="1"/>
      </rPr>
      <t xml:space="preserve"> </t>
    </r>
    <r>
      <rPr>
        <sz val="8"/>
        <color theme="1"/>
        <rFont val="Times New Roman"/>
        <family val="1"/>
      </rPr>
      <t>integrating and re-elaborating content</t>
    </r>
  </si>
  <si>
    <t>APTITUDINI</t>
  </si>
  <si>
    <t>SKILLS</t>
  </si>
  <si>
    <t>Absolventul va putea</t>
  </si>
  <si>
    <t>The graduate will be able to</t>
  </si>
  <si>
    <r>
      <t>·</t>
    </r>
    <r>
      <rPr>
        <sz val="7"/>
        <color theme="1"/>
        <rFont val="Times New Roman"/>
        <family val="1"/>
      </rPr>
      <t xml:space="preserve">          </t>
    </r>
    <r>
      <rPr>
        <sz val="8"/>
        <color theme="1"/>
        <rFont val="Times New Roman"/>
        <family val="1"/>
      </rPr>
      <t>aplica competențe de comunicare în domeniul tehnic și terminologie ICT.</t>
    </r>
  </si>
  <si>
    <r>
      <t>·</t>
    </r>
    <r>
      <rPr>
        <sz val="7"/>
        <color theme="1"/>
        <rFont val="Times New Roman"/>
        <family val="1"/>
      </rPr>
      <t xml:space="preserve">          </t>
    </r>
    <r>
      <rPr>
        <sz val="8"/>
        <color theme="1"/>
        <rFont val="Times New Roman"/>
        <family val="1"/>
      </rPr>
      <t>apply technical communication skills and ICT terminology.</t>
    </r>
  </si>
  <si>
    <r>
      <t>·</t>
    </r>
    <r>
      <rPr>
        <sz val="7"/>
        <color theme="1"/>
        <rFont val="Times New Roman"/>
        <family val="1"/>
      </rPr>
      <t xml:space="preserve">          </t>
    </r>
    <r>
      <rPr>
        <sz val="8"/>
        <color theme="1"/>
        <rFont val="Times New Roman"/>
        <family val="1"/>
      </rPr>
      <t>ajusta conținutul și forma unor mesaje și le va adapta în funcție de tipul de mass-media sau mediu digital și va asigura calitatea conținutului.</t>
    </r>
  </si>
  <si>
    <r>
      <t>·</t>
    </r>
    <r>
      <rPr>
        <sz val="7"/>
        <color theme="1"/>
        <rFont val="Times New Roman"/>
        <family val="1"/>
      </rPr>
      <t xml:space="preserve">          </t>
    </r>
    <r>
      <rPr>
        <sz val="8"/>
        <color theme="1"/>
        <rFont val="Times New Roman"/>
        <family val="1"/>
      </rPr>
      <t>adapt message content and form to type of traditional or digital media and conduct content quality assurance.</t>
    </r>
  </si>
  <si>
    <r>
      <t>·</t>
    </r>
    <r>
      <rPr>
        <sz val="7"/>
        <color theme="1"/>
        <rFont val="Times New Roman"/>
        <family val="1"/>
      </rPr>
      <t xml:space="preserve">          </t>
    </r>
    <r>
      <rPr>
        <sz val="8"/>
        <color theme="1"/>
        <rFont val="Times New Roman"/>
        <family val="1"/>
      </rPr>
      <t>formula concepte de proiectare a conținutului, mesajelor sau distribuției pentru situația de comunicare.</t>
    </r>
  </si>
  <si>
    <r>
      <t>·</t>
    </r>
    <r>
      <rPr>
        <sz val="7"/>
        <color theme="1"/>
        <rFont val="Times New Roman"/>
        <family val="1"/>
      </rPr>
      <t xml:space="preserve">          </t>
    </r>
    <r>
      <rPr>
        <sz val="8"/>
        <color theme="1"/>
        <rFont val="Times New Roman"/>
        <family val="1"/>
      </rPr>
      <t>translate requirements for content, messages or distribution into strategies appropriate for the communication situation.</t>
    </r>
  </si>
  <si>
    <r>
      <t>·</t>
    </r>
    <r>
      <rPr>
        <sz val="7"/>
        <color theme="1"/>
        <rFont val="Times New Roman"/>
        <family val="1"/>
      </rPr>
      <t xml:space="preserve">          </t>
    </r>
    <r>
      <rPr>
        <sz val="8"/>
        <color theme="1"/>
        <rFont val="Times New Roman"/>
        <family val="1"/>
      </rPr>
      <t>asigura conformitatea conținuturilor create sau gestionate cu cerințele legale, norme deontologice, standarde editoriale sau regulamentele companiei, negocia drepturi de autor.</t>
    </r>
  </si>
  <si>
    <r>
      <t>·</t>
    </r>
    <r>
      <rPr>
        <sz val="7"/>
        <color theme="1"/>
        <rFont val="Times New Roman"/>
        <family val="1"/>
      </rPr>
      <t xml:space="preserve">          </t>
    </r>
    <r>
      <rPr>
        <sz val="8"/>
        <color theme="1"/>
        <rFont val="Times New Roman"/>
        <family val="1"/>
      </rPr>
      <t>ensure contents created comply with legal requirements, deontological norms, editorial standards or with company regulations, negotiate exploitation rights.</t>
    </r>
  </si>
  <si>
    <r>
      <t>·</t>
    </r>
    <r>
      <rPr>
        <sz val="7"/>
        <color theme="1"/>
        <rFont val="Times New Roman"/>
        <family val="1"/>
      </rPr>
      <t xml:space="preserve">          </t>
    </r>
    <r>
      <rPr>
        <sz val="8"/>
        <color theme="1"/>
        <rFont val="Times New Roman"/>
        <family val="1"/>
      </rPr>
      <t>consulta și gestiona multiple surse de informare și formula analize și sinteze.</t>
    </r>
  </si>
  <si>
    <r>
      <t>·</t>
    </r>
    <r>
      <rPr>
        <sz val="7"/>
        <color theme="1"/>
        <rFont val="Times New Roman"/>
        <family val="1"/>
      </rPr>
      <t xml:space="preserve">         </t>
    </r>
    <r>
      <rPr>
        <sz val="8"/>
        <color theme="1"/>
        <rFont val="Times New Roman"/>
        <family val="1"/>
      </rPr>
      <t>consult and manage multiple information sources and elaborate analyses based on them.</t>
    </r>
  </si>
  <si>
    <r>
      <t>·</t>
    </r>
    <r>
      <rPr>
        <sz val="7"/>
        <color theme="1"/>
        <rFont val="Times New Roman"/>
        <family val="1"/>
      </rPr>
      <t xml:space="preserve">          </t>
    </r>
    <r>
      <rPr>
        <sz val="8"/>
        <color theme="1"/>
        <rFont val="Times New Roman"/>
        <family val="1"/>
      </rPr>
      <t>analiza o problemă profesională complexă</t>
    </r>
  </si>
  <si>
    <r>
      <t>·</t>
    </r>
    <r>
      <rPr>
        <sz val="7"/>
        <color theme="1"/>
        <rFont val="Times New Roman"/>
        <family val="1"/>
      </rPr>
      <t xml:space="preserve">          </t>
    </r>
    <r>
      <rPr>
        <sz val="8"/>
        <color theme="1"/>
        <rFont val="Times New Roman"/>
        <family val="1"/>
      </rPr>
      <t>analyse a complex professional problem</t>
    </r>
  </si>
  <si>
    <r>
      <t>·</t>
    </r>
    <r>
      <rPr>
        <sz val="7"/>
        <color theme="1"/>
        <rFont val="Times New Roman"/>
        <family val="1"/>
      </rPr>
      <t xml:space="preserve">          </t>
    </r>
    <r>
      <rPr>
        <sz val="8"/>
        <color theme="1"/>
        <rFont val="Times New Roman"/>
        <family val="1"/>
      </rPr>
      <t>defini o întrebare de cercetare relevantă</t>
    </r>
  </si>
  <si>
    <r>
      <t>·</t>
    </r>
    <r>
      <rPr>
        <sz val="7"/>
        <color theme="1"/>
        <rFont val="Times New Roman"/>
        <family val="1"/>
      </rPr>
      <t xml:space="preserve">          </t>
    </r>
    <r>
      <rPr>
        <sz val="8"/>
        <color theme="1"/>
        <rFont val="Times New Roman"/>
        <family val="1"/>
      </rPr>
      <t>define a relevant research question</t>
    </r>
  </si>
  <si>
    <r>
      <t>·</t>
    </r>
    <r>
      <rPr>
        <sz val="7"/>
        <color theme="1"/>
        <rFont val="Times New Roman"/>
        <family val="1"/>
      </rPr>
      <t xml:space="preserve">          </t>
    </r>
    <r>
      <rPr>
        <sz val="8"/>
        <color theme="1"/>
        <rFont val="Times New Roman"/>
        <family val="1"/>
      </rPr>
      <t>utiliza metode curente de colectare de date</t>
    </r>
  </si>
  <si>
    <r>
      <t>·</t>
    </r>
    <r>
      <rPr>
        <sz val="7"/>
        <color theme="1"/>
        <rFont val="Times New Roman"/>
        <family val="1"/>
      </rPr>
      <t xml:space="preserve">          </t>
    </r>
    <r>
      <rPr>
        <sz val="8"/>
        <color theme="1"/>
        <rFont val="Times New Roman"/>
        <family val="1"/>
      </rPr>
      <t>use current methods of data collection</t>
    </r>
  </si>
  <si>
    <r>
      <t>·</t>
    </r>
    <r>
      <rPr>
        <sz val="7"/>
        <color theme="1"/>
        <rFont val="Times New Roman"/>
        <family val="1"/>
      </rPr>
      <t xml:space="preserve">          </t>
    </r>
    <r>
      <rPr>
        <sz val="8"/>
        <color theme="1"/>
        <rFont val="Times New Roman"/>
        <family val="1"/>
      </rPr>
      <t>utiliza metode curente de analiză și procesare a datelor</t>
    </r>
  </si>
  <si>
    <r>
      <t>·</t>
    </r>
    <r>
      <rPr>
        <sz val="7"/>
        <color theme="1"/>
        <rFont val="Times New Roman"/>
        <family val="1"/>
      </rPr>
      <t xml:space="preserve">          </t>
    </r>
    <r>
      <rPr>
        <sz val="8"/>
        <color theme="1"/>
        <rFont val="Times New Roman"/>
        <family val="1"/>
      </rPr>
      <t>use current methods of analysing and processing data</t>
    </r>
  </si>
  <si>
    <r>
      <t>·</t>
    </r>
    <r>
      <rPr>
        <sz val="7"/>
        <color theme="1"/>
        <rFont val="Times New Roman"/>
        <family val="1"/>
      </rPr>
      <t xml:space="preserve">          </t>
    </r>
    <r>
      <rPr>
        <sz val="8"/>
        <color theme="1"/>
        <rFont val="Times New Roman"/>
        <family val="1"/>
      </rPr>
      <t>oferi soluții funcționale pentru probleme practice complexe</t>
    </r>
  </si>
  <si>
    <r>
      <t>·</t>
    </r>
    <r>
      <rPr>
        <sz val="7"/>
        <color theme="1"/>
        <rFont val="Times New Roman"/>
        <family val="1"/>
      </rPr>
      <t xml:space="preserve">         </t>
    </r>
    <r>
      <rPr>
        <sz val="8"/>
        <color theme="1"/>
        <rFont val="Times New Roman"/>
        <family val="1"/>
      </rPr>
      <t>provide workable solutions for complex practical issues</t>
    </r>
  </si>
  <si>
    <r>
      <t>·</t>
    </r>
    <r>
      <rPr>
        <sz val="7"/>
        <color theme="1"/>
        <rFont val="Times New Roman"/>
        <family val="1"/>
      </rPr>
      <t xml:space="preserve">          </t>
    </r>
    <r>
      <rPr>
        <sz val="8"/>
        <color theme="1"/>
        <rFont val="Times New Roman"/>
        <family val="1"/>
      </rPr>
      <t>crea soluții la probleme complexe și slab definite referitoare la analiza și evaluarea surselor de date, și informațiilor și conținuturilor din medii digitale în baza credibilității și încrederii</t>
    </r>
  </si>
  <si>
    <r>
      <t>·</t>
    </r>
    <r>
      <rPr>
        <sz val="7"/>
        <color theme="1"/>
        <rFont val="Times New Roman"/>
        <family val="1"/>
      </rPr>
      <t xml:space="preserve">         </t>
    </r>
    <r>
      <rPr>
        <sz val="8"/>
        <color theme="1"/>
        <rFont val="Times New Roman"/>
        <family val="1"/>
      </rPr>
      <t>create solutions to complex problems with limited definition that are related to analysing and evaluating credible and reliable sources of data, information and content in digital environments.</t>
    </r>
  </si>
  <si>
    <t xml:space="preserve">Absolventul va putea </t>
  </si>
  <si>
    <r>
      <t>·</t>
    </r>
    <r>
      <rPr>
        <sz val="7"/>
        <color theme="1"/>
        <rFont val="Times New Roman"/>
        <family val="1"/>
      </rPr>
      <t xml:space="preserve">          </t>
    </r>
    <r>
      <rPr>
        <sz val="8"/>
        <color theme="1"/>
        <rFont val="Times New Roman"/>
        <family val="1"/>
      </rPr>
      <t>utiliza software de editare a imaginilor, editare audio-video, proiectare și machetare digitală.</t>
    </r>
  </si>
  <si>
    <r>
      <t>·</t>
    </r>
    <r>
      <rPr>
        <sz val="7"/>
        <color theme="1"/>
        <rFont val="Times New Roman"/>
        <family val="1"/>
      </rPr>
      <t xml:space="preserve">          </t>
    </r>
    <r>
      <rPr>
        <sz val="8"/>
        <color theme="1"/>
        <rFont val="Times New Roman"/>
        <family val="1"/>
      </rPr>
      <t>use image editing, audio-video editing, design and digital templating.</t>
    </r>
  </si>
  <si>
    <r>
      <t>·</t>
    </r>
    <r>
      <rPr>
        <sz val="7"/>
        <color theme="1"/>
        <rFont val="Times New Roman"/>
        <family val="1"/>
      </rPr>
      <t xml:space="preserve">          </t>
    </r>
    <r>
      <rPr>
        <sz val="8"/>
        <color theme="1"/>
        <rFont val="Times New Roman"/>
        <family val="1"/>
      </rPr>
      <t>transpune concepte de cerințe într-un conținut sau model vizual,  aplica tehnici de tehnoredactare computerizată, aduna informație tehnică și interpreta texte.</t>
    </r>
  </si>
  <si>
    <r>
      <t>·</t>
    </r>
    <r>
      <rPr>
        <sz val="7"/>
        <color theme="1"/>
        <rFont val="Times New Roman"/>
        <family val="1"/>
      </rPr>
      <t xml:space="preserve">          </t>
    </r>
    <r>
      <rPr>
        <sz val="8"/>
        <color theme="1"/>
        <rFont val="Times New Roman"/>
        <family val="1"/>
      </rPr>
      <t>translate requirement concepts into visual design, apply desktop publishing techniques, gather technical information and interpret texts.</t>
    </r>
  </si>
  <si>
    <r>
      <t>·</t>
    </r>
    <r>
      <rPr>
        <sz val="7"/>
        <color theme="1"/>
        <rFont val="Times New Roman"/>
        <family val="1"/>
      </rPr>
      <t xml:space="preserve">          </t>
    </r>
    <r>
      <rPr>
        <sz val="8"/>
        <color theme="1"/>
        <rFont val="Times New Roman"/>
        <family val="1"/>
      </rPr>
      <t>realiza căutări complexe în baze de date digitale și crea vizualizări de date în contextul unor rapoarte de cercetare/analiză.</t>
    </r>
  </si>
  <si>
    <r>
      <t>·</t>
    </r>
    <r>
      <rPr>
        <sz val="7"/>
        <color theme="1"/>
        <rFont val="Times New Roman"/>
        <family val="1"/>
      </rPr>
      <t xml:space="preserve">          </t>
    </r>
    <r>
      <rPr>
        <sz val="8"/>
        <color theme="1"/>
        <rFont val="Times New Roman"/>
        <family val="1"/>
      </rPr>
      <t>use complex searches in digital databases and create data visualisations in the context of writing research/analysis reports.</t>
    </r>
  </si>
  <si>
    <r>
      <t>·</t>
    </r>
    <r>
      <rPr>
        <sz val="7"/>
        <color theme="1"/>
        <rFont val="Times New Roman"/>
        <family val="1"/>
      </rPr>
      <t xml:space="preserve">         </t>
    </r>
    <r>
      <rPr>
        <sz val="8"/>
        <color theme="1"/>
        <rFont val="Times New Roman"/>
        <family val="1"/>
      </rPr>
      <t>întocmi unui plan de folosire a noilor tehnologii informaționale și media pentru un proiect concret de gestiune a informației și/sau de comunicare profesionalizată in spațiul online.</t>
    </r>
  </si>
  <si>
    <r>
      <t>·</t>
    </r>
    <r>
      <rPr>
        <sz val="7"/>
        <color theme="1"/>
        <rFont val="Times New Roman"/>
        <family val="1"/>
      </rPr>
      <t xml:space="preserve">         </t>
    </r>
    <r>
      <rPr>
        <sz val="8"/>
        <color theme="1"/>
        <rFont val="Times New Roman"/>
        <family val="1"/>
      </rPr>
      <t>create a plan for the use of new information and communication technologies for a specific information management or professional communication project online.</t>
    </r>
  </si>
  <si>
    <r>
      <t>·</t>
    </r>
    <r>
      <rPr>
        <sz val="7"/>
        <color theme="1"/>
        <rFont val="Times New Roman"/>
        <family val="1"/>
      </rPr>
      <t xml:space="preserve">         </t>
    </r>
    <r>
      <rPr>
        <sz val="8"/>
        <color theme="1"/>
        <rFont val="Times New Roman"/>
        <family val="1"/>
      </rPr>
      <t>crea soluții la probleme complexe și slab definite referitoare la utilizarea tehnologiilor și instrumentelor digitale</t>
    </r>
  </si>
  <si>
    <r>
      <t>·</t>
    </r>
    <r>
      <rPr>
        <sz val="7"/>
        <color theme="1"/>
        <rFont val="Times New Roman"/>
        <family val="1"/>
      </rPr>
      <t xml:space="preserve">         </t>
    </r>
    <r>
      <rPr>
        <sz val="8"/>
        <color theme="1"/>
        <rFont val="Times New Roman"/>
        <family val="1"/>
      </rPr>
      <t>create solutions to complex problems with limited definition using digital tools and technologies.</t>
    </r>
  </si>
  <si>
    <r>
      <t>·</t>
    </r>
    <r>
      <rPr>
        <sz val="7"/>
        <color theme="1"/>
        <rFont val="Times New Roman"/>
        <family val="1"/>
      </rPr>
      <t xml:space="preserve">          </t>
    </r>
    <r>
      <rPr>
        <sz val="8"/>
        <color theme="1"/>
        <rFont val="Times New Roman"/>
        <family val="1"/>
      </rPr>
      <t>identifica care sunt subiectele de interes pentru public</t>
    </r>
  </si>
  <si>
    <r>
      <t>·</t>
    </r>
    <r>
      <rPr>
        <sz val="7"/>
        <color theme="1"/>
        <rFont val="Times New Roman"/>
        <family val="1"/>
      </rPr>
      <t xml:space="preserve">          </t>
    </r>
    <r>
      <rPr>
        <sz val="8"/>
        <color theme="1"/>
        <rFont val="Times New Roman"/>
        <family val="1"/>
      </rPr>
      <t>identify what the public is interested in</t>
    </r>
  </si>
  <si>
    <r>
      <t>·</t>
    </r>
    <r>
      <rPr>
        <sz val="7"/>
        <color theme="1"/>
        <rFont val="Times New Roman"/>
        <family val="1"/>
      </rPr>
      <t xml:space="preserve">          </t>
    </r>
    <r>
      <rPr>
        <sz val="8"/>
        <color theme="1"/>
        <rFont val="Times New Roman"/>
        <family val="1"/>
      </rPr>
      <t>identifica nevoile unui public țintă</t>
    </r>
  </si>
  <si>
    <r>
      <t>·</t>
    </r>
    <r>
      <rPr>
        <sz val="7"/>
        <color theme="1"/>
        <rFont val="Times New Roman"/>
        <family val="1"/>
      </rPr>
      <t xml:space="preserve">          </t>
    </r>
    <r>
      <rPr>
        <sz val="8"/>
        <color theme="1"/>
        <rFont val="Times New Roman"/>
        <family val="1"/>
      </rPr>
      <t>identify the needs of a target audience</t>
    </r>
  </si>
  <si>
    <r>
      <t>·</t>
    </r>
    <r>
      <rPr>
        <sz val="7"/>
        <color theme="1"/>
        <rFont val="Times New Roman"/>
        <family val="1"/>
      </rPr>
      <t xml:space="preserve">          </t>
    </r>
    <r>
      <rPr>
        <sz val="8"/>
        <color theme="1"/>
        <rFont val="Times New Roman"/>
        <family val="1"/>
      </rPr>
      <t>interacționa cu publicul</t>
    </r>
  </si>
  <si>
    <r>
      <t>·</t>
    </r>
    <r>
      <rPr>
        <sz val="7"/>
        <color theme="1"/>
        <rFont val="Times New Roman"/>
        <family val="1"/>
      </rPr>
      <t xml:space="preserve">          </t>
    </r>
    <r>
      <rPr>
        <sz val="8"/>
        <color theme="1"/>
        <rFont val="Times New Roman"/>
        <family val="1"/>
      </rPr>
      <t>interact with an audience</t>
    </r>
  </si>
  <si>
    <r>
      <t>·</t>
    </r>
    <r>
      <rPr>
        <sz val="7"/>
        <color theme="1"/>
        <rFont val="Times New Roman"/>
        <family val="1"/>
      </rPr>
      <t xml:space="preserve">          </t>
    </r>
    <r>
      <rPr>
        <sz val="8"/>
        <color theme="1"/>
        <rFont val="Times New Roman"/>
        <family val="1"/>
      </rPr>
      <t>analiza comentariile sau feedback-ul membrilor publicului sau unor categorii de public țintă selectate</t>
    </r>
  </si>
  <si>
    <r>
      <t>·</t>
    </r>
    <r>
      <rPr>
        <sz val="7"/>
        <color theme="1"/>
        <rFont val="Times New Roman"/>
        <family val="1"/>
      </rPr>
      <t xml:space="preserve">          </t>
    </r>
    <r>
      <rPr>
        <sz val="8"/>
        <color theme="1"/>
        <rFont val="Times New Roman"/>
        <family val="1"/>
      </rPr>
      <t>analyse the comments / feedback of audience members or select audiences</t>
    </r>
  </si>
  <si>
    <r>
      <t>·</t>
    </r>
    <r>
      <rPr>
        <sz val="7"/>
        <color theme="1"/>
        <rFont val="Times New Roman"/>
        <family val="1"/>
      </rPr>
      <t xml:space="preserve">          </t>
    </r>
    <r>
      <rPr>
        <sz val="8"/>
        <color theme="1"/>
        <rFont val="Times New Roman"/>
        <family val="1"/>
      </rPr>
      <t>utiliza contribuții de la membrii publicului</t>
    </r>
  </si>
  <si>
    <r>
      <t>·</t>
    </r>
    <r>
      <rPr>
        <sz val="7"/>
        <color theme="1"/>
        <rFont val="Times New Roman"/>
        <family val="1"/>
      </rPr>
      <t xml:space="preserve">          </t>
    </r>
    <r>
      <rPr>
        <sz val="8"/>
        <color theme="1"/>
        <rFont val="Times New Roman"/>
        <family val="1"/>
      </rPr>
      <t>use contributions from the public</t>
    </r>
  </si>
  <si>
    <r>
      <t>·</t>
    </r>
    <r>
      <rPr>
        <sz val="7"/>
        <color theme="1"/>
        <rFont val="Times New Roman"/>
        <family val="1"/>
      </rPr>
      <t xml:space="preserve">          </t>
    </r>
    <r>
      <rPr>
        <sz val="8"/>
        <color theme="1"/>
        <rFont val="Times New Roman"/>
        <family val="1"/>
      </rPr>
      <t>utiliza tehnici de crowdsourcing pentru colectarea și/sau verificarea informațiilor</t>
    </r>
  </si>
  <si>
    <r>
      <t>·</t>
    </r>
    <r>
      <rPr>
        <sz val="7"/>
        <color theme="1"/>
        <rFont val="Times New Roman"/>
        <family val="1"/>
      </rPr>
      <t xml:space="preserve">          </t>
    </r>
    <r>
      <rPr>
        <sz val="8"/>
        <color theme="1"/>
        <rFont val="Times New Roman"/>
        <family val="1"/>
      </rPr>
      <t>use crowdsourcing techniques for collecting and verifying information</t>
    </r>
  </si>
  <si>
    <r>
      <t>·</t>
    </r>
    <r>
      <rPr>
        <sz val="7"/>
        <color theme="1"/>
        <rFont val="Times New Roman"/>
        <family val="1"/>
      </rPr>
      <t xml:space="preserve">          </t>
    </r>
    <r>
      <rPr>
        <sz val="8"/>
        <color theme="1"/>
        <rFont val="Times New Roman"/>
        <family val="1"/>
      </rPr>
      <t>identifica nevoile utilizatorilor de TIC și studia modele de comportament online.</t>
    </r>
  </si>
  <si>
    <r>
      <t>·</t>
    </r>
    <r>
      <rPr>
        <sz val="7"/>
        <color theme="1"/>
        <rFont val="Times New Roman"/>
        <family val="1"/>
      </rPr>
      <t xml:space="preserve">          </t>
    </r>
    <r>
      <rPr>
        <sz val="8"/>
        <color theme="1"/>
        <rFont val="Times New Roman"/>
        <family val="1"/>
      </rPr>
      <t>identify ICT user needs and study online behaviour models.</t>
    </r>
  </si>
  <si>
    <r>
      <t>·</t>
    </r>
    <r>
      <rPr>
        <sz val="7"/>
        <color theme="1"/>
        <rFont val="Times New Roman"/>
        <family val="1"/>
      </rPr>
      <t xml:space="preserve">          </t>
    </r>
    <r>
      <rPr>
        <sz val="8"/>
        <color theme="1"/>
        <rFont val="Times New Roman"/>
        <family val="1"/>
      </rPr>
      <t>dezvolta planuri pentru comunități online de utilizatori și utiliza software pentru managementul relațiilor cu clienții/utilizatorii.</t>
    </r>
  </si>
  <si>
    <r>
      <t>·</t>
    </r>
    <r>
      <rPr>
        <sz val="7"/>
        <color theme="1"/>
        <rFont val="Times New Roman"/>
        <family val="1"/>
      </rPr>
      <t xml:space="preserve">          </t>
    </r>
    <r>
      <rPr>
        <sz val="8"/>
        <color theme="1"/>
        <rFont val="Times New Roman"/>
        <family val="1"/>
      </rPr>
      <t>develop online community plans and use customer relationship management software.</t>
    </r>
  </si>
  <si>
    <r>
      <t>·</t>
    </r>
    <r>
      <rPr>
        <sz val="7"/>
        <color theme="1"/>
        <rFont val="Times New Roman"/>
        <family val="1"/>
      </rPr>
      <t xml:space="preserve">          </t>
    </r>
    <r>
      <rPr>
        <sz val="8"/>
        <color theme="1"/>
        <rFont val="Times New Roman"/>
        <family val="1"/>
      </rPr>
      <t>să se mențină la curent cu activitatea utilizatorilor pe platforme digitale și rețele sociale și da curs solicitărilor online formulate de aceștia.</t>
    </r>
  </si>
  <si>
    <r>
      <t>·</t>
    </r>
    <r>
      <rPr>
        <sz val="7"/>
        <color theme="1"/>
        <rFont val="Times New Roman"/>
        <family val="1"/>
      </rPr>
      <t xml:space="preserve">          </t>
    </r>
    <r>
      <rPr>
        <sz val="8"/>
        <color theme="1"/>
        <rFont val="Times New Roman"/>
        <family val="1"/>
      </rPr>
      <t>stay up to date with social media and digital platforms and follow up online user requests.</t>
    </r>
  </si>
  <si>
    <r>
      <t>·</t>
    </r>
    <r>
      <rPr>
        <sz val="7"/>
        <color theme="1"/>
        <rFont val="Times New Roman"/>
        <family val="1"/>
      </rPr>
      <t xml:space="preserve">         </t>
    </r>
    <r>
      <rPr>
        <sz val="8"/>
        <color theme="1"/>
        <rFont val="Times New Roman"/>
        <family val="1"/>
      </rPr>
      <t>crea conexiuni între nivelurile național și global</t>
    </r>
  </si>
  <si>
    <r>
      <t>·</t>
    </r>
    <r>
      <rPr>
        <sz val="7"/>
        <color theme="1"/>
        <rFont val="Times New Roman"/>
        <family val="1"/>
      </rPr>
      <t xml:space="preserve">         </t>
    </r>
    <r>
      <rPr>
        <sz val="8"/>
        <color theme="1"/>
        <rFont val="Times New Roman"/>
        <family val="1"/>
      </rPr>
      <t>link the local with the national and the global</t>
    </r>
  </si>
  <si>
    <r>
      <t>·</t>
    </r>
    <r>
      <rPr>
        <sz val="7"/>
        <color theme="1"/>
        <rFont val="Times New Roman"/>
        <family val="1"/>
      </rPr>
      <t xml:space="preserve">         </t>
    </r>
    <r>
      <rPr>
        <sz val="8"/>
        <color theme="1"/>
        <rFont val="Times New Roman"/>
        <family val="1"/>
      </rPr>
      <t>crea soluții la probleme complexe și slab definite referitoare la interacțiunea prin tehnologii și mijloace de comunicare digitale</t>
    </r>
  </si>
  <si>
    <r>
      <t>·</t>
    </r>
    <r>
      <rPr>
        <sz val="7"/>
        <color theme="1"/>
        <rFont val="Times New Roman"/>
        <family val="1"/>
      </rPr>
      <t xml:space="preserve">         </t>
    </r>
    <r>
      <rPr>
        <sz val="8"/>
        <color theme="1"/>
        <rFont val="Times New Roman"/>
        <family val="1"/>
      </rPr>
      <t>create solutions to complex problems with limited definition that are related to interacting through digital technologies and digital communication means</t>
    </r>
  </si>
  <si>
    <r>
      <t>C4. Managementul informației de presă</t>
    </r>
    <r>
      <rPr>
        <sz val="8"/>
        <color theme="1"/>
        <rFont val="Times New Roman"/>
        <family val="1"/>
      </rPr>
      <t xml:space="preserve"> </t>
    </r>
  </si>
  <si>
    <r>
      <t>·</t>
    </r>
    <r>
      <rPr>
        <sz val="7"/>
        <color theme="1"/>
        <rFont val="Times New Roman"/>
        <family val="1"/>
      </rPr>
      <t xml:space="preserve">          </t>
    </r>
    <r>
      <rPr>
        <sz val="8"/>
        <color theme="1"/>
        <rFont val="Times New Roman"/>
        <family val="1"/>
      </rPr>
      <t>studia subiecte de interes folosind tehnici de documentare pentru a sintetiza informația potrivită pentru diferite tipuri de public țintă</t>
    </r>
  </si>
  <si>
    <r>
      <t>·</t>
    </r>
    <r>
      <rPr>
        <sz val="7"/>
        <color theme="1"/>
        <rFont val="Times New Roman"/>
        <family val="1"/>
      </rPr>
      <t xml:space="preserve">          </t>
    </r>
    <r>
      <rPr>
        <sz val="8"/>
        <color theme="1"/>
        <rFont val="Times New Roman"/>
        <family val="1"/>
      </rPr>
      <t>study relevant topics by carrying out effective research to produce summary information appropriate to different audiences</t>
    </r>
  </si>
  <si>
    <r>
      <t>·</t>
    </r>
    <r>
      <rPr>
        <sz val="7"/>
        <color theme="1"/>
        <rFont val="Times New Roman"/>
        <family val="1"/>
      </rPr>
      <t xml:space="preserve">          </t>
    </r>
    <r>
      <rPr>
        <sz val="8"/>
        <color theme="1"/>
        <rFont val="Times New Roman"/>
        <family val="1"/>
      </rPr>
      <t>identifica subiecte de interes pe baza documentării riguroase</t>
    </r>
  </si>
  <si>
    <r>
      <t>·</t>
    </r>
    <r>
      <rPr>
        <sz val="7"/>
        <color theme="1"/>
        <rFont val="Times New Roman"/>
        <family val="1"/>
      </rPr>
      <t xml:space="preserve">          </t>
    </r>
    <r>
      <rPr>
        <sz val="8"/>
        <color theme="1"/>
        <rFont val="Times New Roman"/>
        <family val="1"/>
      </rPr>
      <t>identify newsworthy issues on the basis of in-depth research</t>
    </r>
  </si>
  <si>
    <r>
      <t>·</t>
    </r>
    <r>
      <rPr>
        <sz val="7"/>
        <color theme="1"/>
        <rFont val="Times New Roman"/>
        <family val="1"/>
      </rPr>
      <t xml:space="preserve">          </t>
    </r>
    <r>
      <rPr>
        <sz val="8"/>
        <color theme="1"/>
        <rFont val="Times New Roman"/>
        <family val="1"/>
      </rPr>
      <t>urmări știrile</t>
    </r>
  </si>
  <si>
    <r>
      <t>·</t>
    </r>
    <r>
      <rPr>
        <sz val="7"/>
        <color theme="1"/>
        <rFont val="Times New Roman"/>
        <family val="1"/>
      </rPr>
      <t xml:space="preserve">          </t>
    </r>
    <r>
      <rPr>
        <sz val="8"/>
        <color theme="1"/>
        <rFont val="Times New Roman"/>
        <family val="1"/>
      </rPr>
      <t>follow the news</t>
    </r>
  </si>
  <si>
    <r>
      <t>·</t>
    </r>
    <r>
      <rPr>
        <sz val="7"/>
        <color theme="1"/>
        <rFont val="Times New Roman"/>
        <family val="1"/>
      </rPr>
      <t xml:space="preserve">          </t>
    </r>
    <r>
      <rPr>
        <sz val="8"/>
        <color theme="1"/>
        <rFont val="Times New Roman"/>
        <family val="1"/>
      </rPr>
      <t>verifica acuratețea știrilor</t>
    </r>
  </si>
  <si>
    <r>
      <t>·</t>
    </r>
    <r>
      <rPr>
        <sz val="7"/>
        <color theme="1"/>
        <rFont val="Times New Roman"/>
        <family val="1"/>
      </rPr>
      <t xml:space="preserve">          </t>
    </r>
    <r>
      <rPr>
        <sz val="8"/>
        <color theme="1"/>
        <rFont val="Times New Roman"/>
        <family val="1"/>
      </rPr>
      <t>check stories</t>
    </r>
  </si>
  <si>
    <r>
      <t>·</t>
    </r>
    <r>
      <rPr>
        <sz val="7"/>
        <color theme="1"/>
        <rFont val="Times New Roman"/>
        <family val="1"/>
      </rPr>
      <t xml:space="preserve">          </t>
    </r>
    <r>
      <rPr>
        <sz val="8"/>
        <color theme="1"/>
        <rFont val="Times New Roman"/>
        <family val="1"/>
      </rPr>
      <t>concepe strategii complexe de documentare, de tip investigativ</t>
    </r>
  </si>
  <si>
    <r>
      <t>·</t>
    </r>
    <r>
      <rPr>
        <sz val="7"/>
        <color theme="1"/>
        <rFont val="Times New Roman"/>
        <family val="1"/>
      </rPr>
      <t xml:space="preserve">          </t>
    </r>
    <r>
      <rPr>
        <sz val="8"/>
        <color theme="1"/>
        <rFont val="Times New Roman"/>
        <family val="1"/>
      </rPr>
      <t>plan complex documentation and investigation strategies</t>
    </r>
  </si>
  <si>
    <r>
      <t>·</t>
    </r>
    <r>
      <rPr>
        <sz val="7"/>
        <color theme="1"/>
        <rFont val="Times New Roman"/>
        <family val="1"/>
      </rPr>
      <t xml:space="preserve">          </t>
    </r>
    <r>
      <rPr>
        <sz val="8"/>
        <color theme="1"/>
        <rFont val="Times New Roman"/>
        <family val="1"/>
      </rPr>
      <t>identifica multiple perspective asupra unui subiect</t>
    </r>
  </si>
  <si>
    <r>
      <t>·</t>
    </r>
    <r>
      <rPr>
        <sz val="7"/>
        <color theme="1"/>
        <rFont val="Times New Roman"/>
        <family val="1"/>
      </rPr>
      <t xml:space="preserve">          </t>
    </r>
    <r>
      <rPr>
        <sz val="8"/>
        <color theme="1"/>
        <rFont val="Times New Roman"/>
        <family val="1"/>
      </rPr>
      <t>identify multiple perspectives on an issue</t>
    </r>
  </si>
  <si>
    <r>
      <t>·</t>
    </r>
    <r>
      <rPr>
        <sz val="7"/>
        <color theme="1"/>
        <rFont val="Times New Roman"/>
        <family val="1"/>
      </rPr>
      <t xml:space="preserve">          </t>
    </r>
    <r>
      <rPr>
        <sz val="8"/>
        <color theme="1"/>
        <rFont val="Times New Roman"/>
        <family val="1"/>
      </rPr>
      <t>consulta surse de informare</t>
    </r>
  </si>
  <si>
    <r>
      <t>·</t>
    </r>
    <r>
      <rPr>
        <sz val="7"/>
        <color theme="1"/>
        <rFont val="Times New Roman"/>
        <family val="1"/>
      </rPr>
      <t xml:space="preserve">          </t>
    </r>
    <r>
      <rPr>
        <sz val="8"/>
        <color theme="1"/>
        <rFont val="Times New Roman"/>
        <family val="1"/>
      </rPr>
      <t>consult information sources</t>
    </r>
  </si>
  <si>
    <r>
      <t>·</t>
    </r>
    <r>
      <rPr>
        <sz val="7"/>
        <color theme="1"/>
        <rFont val="Times New Roman"/>
        <family val="1"/>
      </rPr>
      <t xml:space="preserve">          </t>
    </r>
    <r>
      <rPr>
        <sz val="8"/>
        <color theme="1"/>
        <rFont val="Times New Roman"/>
        <family val="1"/>
      </rPr>
      <t>evalua sursele</t>
    </r>
  </si>
  <si>
    <r>
      <t>·</t>
    </r>
    <r>
      <rPr>
        <sz val="7"/>
        <color theme="1"/>
        <rFont val="Times New Roman"/>
        <family val="1"/>
      </rPr>
      <t xml:space="preserve">          </t>
    </r>
    <r>
      <rPr>
        <sz val="8"/>
        <color theme="1"/>
        <rFont val="Times New Roman"/>
        <family val="1"/>
      </rPr>
      <t>evaluate sources</t>
    </r>
  </si>
  <si>
    <r>
      <t>·</t>
    </r>
    <r>
      <rPr>
        <sz val="7"/>
        <color theme="1"/>
        <rFont val="Times New Roman"/>
        <family val="1"/>
      </rPr>
      <t xml:space="preserve">          </t>
    </r>
    <r>
      <rPr>
        <sz val="8"/>
        <color theme="1"/>
        <rFont val="Times New Roman"/>
        <family val="1"/>
      </rPr>
      <t>realiza documentare în teren, prin observație directă și atenție la detalii</t>
    </r>
  </si>
  <si>
    <r>
      <t>·</t>
    </r>
    <r>
      <rPr>
        <sz val="7"/>
        <color theme="1"/>
        <rFont val="Times New Roman"/>
        <family val="1"/>
      </rPr>
      <t xml:space="preserve">          </t>
    </r>
    <r>
      <rPr>
        <sz val="8"/>
        <color theme="1"/>
        <rFont val="Times New Roman"/>
        <family val="1"/>
      </rPr>
      <t>do field research for stories, through direct observation and attention to detail</t>
    </r>
  </si>
  <si>
    <r>
      <t>·</t>
    </r>
    <r>
      <rPr>
        <sz val="7"/>
        <color theme="1"/>
        <rFont val="Times New Roman"/>
        <family val="1"/>
      </rPr>
      <t xml:space="preserve">          </t>
    </r>
    <r>
      <rPr>
        <sz val="8"/>
        <color theme="1"/>
        <rFont val="Times New Roman"/>
        <family val="1"/>
      </rPr>
      <t>asigura siguranța în procesul de colectare a informațiilor</t>
    </r>
  </si>
  <si>
    <r>
      <t>·</t>
    </r>
    <r>
      <rPr>
        <sz val="7"/>
        <color theme="1"/>
        <rFont val="Times New Roman"/>
        <family val="1"/>
      </rPr>
      <t xml:space="preserve">          </t>
    </r>
    <r>
      <rPr>
        <sz val="8"/>
        <color theme="1"/>
        <rFont val="Times New Roman"/>
        <family val="1"/>
      </rPr>
      <t>ensure security in the process of information gathering</t>
    </r>
  </si>
  <si>
    <r>
      <t>·</t>
    </r>
    <r>
      <rPr>
        <sz val="7"/>
        <color theme="1"/>
        <rFont val="Times New Roman"/>
        <family val="1"/>
      </rPr>
      <t xml:space="preserve">          </t>
    </r>
    <r>
      <rPr>
        <sz val="8"/>
        <color theme="1"/>
        <rFont val="Times New Roman"/>
        <family val="1"/>
      </rPr>
      <t>intervieva surse</t>
    </r>
  </si>
  <si>
    <r>
      <t>·</t>
    </r>
    <r>
      <rPr>
        <sz val="7"/>
        <color theme="1"/>
        <rFont val="Times New Roman"/>
        <family val="1"/>
      </rPr>
      <t xml:space="preserve">          </t>
    </r>
    <r>
      <rPr>
        <sz val="8"/>
        <color theme="1"/>
        <rFont val="Times New Roman"/>
        <family val="1"/>
      </rPr>
      <t>interview sources</t>
    </r>
  </si>
  <si>
    <r>
      <t>·</t>
    </r>
    <r>
      <rPr>
        <sz val="7"/>
        <color theme="1"/>
        <rFont val="Times New Roman"/>
        <family val="1"/>
      </rPr>
      <t xml:space="preserve">          </t>
    </r>
    <r>
      <rPr>
        <sz val="8"/>
        <color theme="1"/>
        <rFont val="Times New Roman"/>
        <family val="1"/>
      </rPr>
      <t>consulta editorul unei cărți, reviste, ziar sau alte publicații referitor la așteptările, cerințele și progresul producției.</t>
    </r>
  </si>
  <si>
    <r>
      <t>·</t>
    </r>
    <r>
      <rPr>
        <sz val="7"/>
        <color theme="1"/>
        <rFont val="Times New Roman"/>
        <family val="1"/>
      </rPr>
      <t xml:space="preserve">          </t>
    </r>
    <r>
      <rPr>
        <sz val="8"/>
        <color theme="1"/>
        <rFont val="Times New Roman"/>
        <family val="1"/>
      </rPr>
      <t>consult with the editor of a book, magazine, journal or other publications about expectations, requirements, and progress.</t>
    </r>
  </si>
  <si>
    <r>
      <t>·</t>
    </r>
    <r>
      <rPr>
        <sz val="7"/>
        <color theme="1"/>
        <rFont val="Times New Roman"/>
        <family val="1"/>
      </rPr>
      <t xml:space="preserve">          </t>
    </r>
    <r>
      <rPr>
        <sz val="8"/>
        <color theme="1"/>
        <rFont val="Times New Roman"/>
        <family val="1"/>
      </rPr>
      <t>analiza subiecte și investiga conexiuni politice</t>
    </r>
  </si>
  <si>
    <r>
      <t>·</t>
    </r>
    <r>
      <rPr>
        <sz val="7"/>
        <color theme="1"/>
        <rFont val="Times New Roman"/>
        <family val="1"/>
      </rPr>
      <t xml:space="preserve">          </t>
    </r>
    <r>
      <rPr>
        <sz val="8"/>
        <color theme="1"/>
        <rFont val="Times New Roman"/>
        <family val="1"/>
      </rPr>
      <t>analyse issues and investigate political links</t>
    </r>
  </si>
  <si>
    <r>
      <t>·</t>
    </r>
    <r>
      <rPr>
        <sz val="7"/>
        <color theme="1"/>
        <rFont val="Times New Roman"/>
        <family val="1"/>
      </rPr>
      <t xml:space="preserve">          </t>
    </r>
    <r>
      <rPr>
        <sz val="8"/>
        <color theme="1"/>
        <rFont val="Times New Roman"/>
        <family val="1"/>
      </rPr>
      <t>stabili contacte pentru a menține fluxul știrilor</t>
    </r>
  </si>
  <si>
    <r>
      <t>·</t>
    </r>
    <r>
      <rPr>
        <sz val="7"/>
        <color theme="1"/>
        <rFont val="Times New Roman"/>
        <family val="1"/>
      </rPr>
      <t xml:space="preserve">          </t>
    </r>
    <r>
      <rPr>
        <sz val="8"/>
        <color theme="1"/>
        <rFont val="Times New Roman"/>
        <family val="1"/>
      </rPr>
      <t>build contacts to maintain news flow</t>
    </r>
  </si>
  <si>
    <r>
      <t>·</t>
    </r>
    <r>
      <rPr>
        <sz val="7"/>
        <color theme="1"/>
        <rFont val="Times New Roman"/>
        <family val="1"/>
      </rPr>
      <t xml:space="preserve">          </t>
    </r>
    <r>
      <rPr>
        <sz val="8"/>
        <color theme="1"/>
        <rFont val="Times New Roman"/>
        <family val="1"/>
      </rPr>
      <t>verifica corectitudinea informațiilor</t>
    </r>
  </si>
  <si>
    <r>
      <t>·</t>
    </r>
    <r>
      <rPr>
        <sz val="7"/>
        <color theme="1"/>
        <rFont val="Times New Roman"/>
        <family val="1"/>
      </rPr>
      <t xml:space="preserve">          </t>
    </r>
    <r>
      <rPr>
        <sz val="8"/>
        <color theme="1"/>
        <rFont val="Times New Roman"/>
        <family val="1"/>
      </rPr>
      <t>check correctness of information</t>
    </r>
  </si>
  <si>
    <r>
      <t>·</t>
    </r>
    <r>
      <rPr>
        <sz val="7"/>
        <color theme="1"/>
        <rFont val="Times New Roman"/>
        <family val="1"/>
      </rPr>
      <t xml:space="preserve">          </t>
    </r>
    <r>
      <rPr>
        <sz val="8"/>
        <color theme="1"/>
        <rFont val="Times New Roman"/>
        <family val="1"/>
      </rPr>
      <t>distinge între subiecte principale și secundare</t>
    </r>
  </si>
  <si>
    <r>
      <t>·</t>
    </r>
    <r>
      <rPr>
        <sz val="7"/>
        <color theme="1"/>
        <rFont val="Times New Roman"/>
        <family val="1"/>
      </rPr>
      <t xml:space="preserve">          </t>
    </r>
    <r>
      <rPr>
        <sz val="8"/>
        <color theme="1"/>
        <rFont val="Times New Roman"/>
        <family val="1"/>
      </rPr>
      <t>distinguish between main and side issues</t>
    </r>
  </si>
  <si>
    <r>
      <t>·</t>
    </r>
    <r>
      <rPr>
        <sz val="7"/>
        <color theme="1"/>
        <rFont val="Times New Roman"/>
        <family val="1"/>
      </rPr>
      <t xml:space="preserve">          </t>
    </r>
    <r>
      <rPr>
        <sz val="8"/>
        <color theme="1"/>
        <rFont val="Times New Roman"/>
        <family val="1"/>
      </rPr>
      <t>selecta informații pe baza credibilității</t>
    </r>
  </si>
  <si>
    <r>
      <t>·</t>
    </r>
    <r>
      <rPr>
        <sz val="7"/>
        <color theme="1"/>
        <rFont val="Times New Roman"/>
        <family val="1"/>
      </rPr>
      <t xml:space="preserve">          </t>
    </r>
    <r>
      <rPr>
        <sz val="8"/>
        <color theme="1"/>
        <rFont val="Times New Roman"/>
        <family val="1"/>
      </rPr>
      <t>select information based on reliability</t>
    </r>
  </si>
  <si>
    <r>
      <t>·</t>
    </r>
    <r>
      <rPr>
        <sz val="7"/>
        <color theme="1"/>
        <rFont val="Times New Roman"/>
        <family val="1"/>
      </rPr>
      <t xml:space="preserve">          </t>
    </r>
    <r>
      <rPr>
        <sz val="8"/>
        <color theme="1"/>
        <rFont val="Times New Roman"/>
        <family val="1"/>
      </rPr>
      <t>selecta informații pe baza relevanței pentru public</t>
    </r>
  </si>
  <si>
    <r>
      <t>·</t>
    </r>
    <r>
      <rPr>
        <sz val="7"/>
        <color theme="1"/>
        <rFont val="Times New Roman"/>
        <family val="1"/>
      </rPr>
      <t xml:space="preserve">          </t>
    </r>
    <r>
      <rPr>
        <sz val="8"/>
        <color theme="1"/>
        <rFont val="Times New Roman"/>
        <family val="1"/>
      </rPr>
      <t>select information based on relevance for the audience</t>
    </r>
  </si>
  <si>
    <r>
      <t>·</t>
    </r>
    <r>
      <rPr>
        <sz val="7"/>
        <color theme="1"/>
        <rFont val="Times New Roman"/>
        <family val="1"/>
      </rPr>
      <t xml:space="preserve">          </t>
    </r>
    <r>
      <rPr>
        <sz val="8"/>
        <color theme="1"/>
        <rFont val="Times New Roman"/>
        <family val="1"/>
      </rPr>
      <t>selecta informații în funcție de platforma media</t>
    </r>
  </si>
  <si>
    <r>
      <t>·</t>
    </r>
    <r>
      <rPr>
        <sz val="7"/>
        <color theme="1"/>
        <rFont val="Times New Roman"/>
        <family val="1"/>
      </rPr>
      <t xml:space="preserve">          </t>
    </r>
    <r>
      <rPr>
        <sz val="8"/>
        <color theme="1"/>
        <rFont val="Times New Roman"/>
        <family val="1"/>
      </rPr>
      <t>select information in accordance with the media platform</t>
    </r>
  </si>
  <si>
    <r>
      <t>·</t>
    </r>
    <r>
      <rPr>
        <sz val="7"/>
        <color theme="1"/>
        <rFont val="Times New Roman"/>
        <family val="1"/>
      </rPr>
      <t xml:space="preserve">          </t>
    </r>
    <r>
      <rPr>
        <sz val="8"/>
        <color theme="1"/>
        <rFont val="Times New Roman"/>
        <family val="1"/>
      </rPr>
      <t>interpreta informația selectată</t>
    </r>
  </si>
  <si>
    <r>
      <t>·</t>
    </r>
    <r>
      <rPr>
        <sz val="7"/>
        <color theme="1"/>
        <rFont val="Times New Roman"/>
        <family val="1"/>
      </rPr>
      <t xml:space="preserve">          </t>
    </r>
    <r>
      <rPr>
        <sz val="8"/>
        <color theme="1"/>
        <rFont val="Times New Roman"/>
        <family val="1"/>
      </rPr>
      <t>interpret the selected information</t>
    </r>
  </si>
  <si>
    <r>
      <t>·</t>
    </r>
    <r>
      <rPr>
        <sz val="7"/>
        <color theme="1"/>
        <rFont val="Times New Roman"/>
        <family val="1"/>
      </rPr>
      <t xml:space="preserve">          </t>
    </r>
    <r>
      <rPr>
        <sz val="8"/>
        <color theme="1"/>
        <rFont val="Times New Roman"/>
        <family val="1"/>
      </rPr>
      <t>utiliza software pentru sistemele de gestionare de conținut și administrarea adecvată a documentelor digitale.</t>
    </r>
  </si>
  <si>
    <r>
      <t>·</t>
    </r>
    <r>
      <rPr>
        <sz val="7"/>
        <color theme="1"/>
        <rFont val="Times New Roman"/>
        <family val="1"/>
      </rPr>
      <t xml:space="preserve">          </t>
    </r>
    <r>
      <rPr>
        <sz val="8"/>
        <color theme="1"/>
        <rFont val="Times New Roman"/>
        <family val="1"/>
      </rPr>
      <t>use content management system software and manage digital documents</t>
    </r>
  </si>
  <si>
    <r>
      <t>·</t>
    </r>
    <r>
      <rPr>
        <sz val="7"/>
        <color theme="1"/>
        <rFont val="Times New Roman"/>
        <family val="1"/>
      </rPr>
      <t xml:space="preserve">          </t>
    </r>
    <r>
      <rPr>
        <sz val="8"/>
        <color theme="1"/>
        <rFont val="Times New Roman"/>
        <family val="1"/>
      </rPr>
      <t>asigura coerența articolelor publicate</t>
    </r>
  </si>
  <si>
    <r>
      <t>·</t>
    </r>
    <r>
      <rPr>
        <sz val="7"/>
        <color theme="1"/>
        <rFont val="Times New Roman"/>
        <family val="1"/>
      </rPr>
      <t xml:space="preserve">          </t>
    </r>
    <r>
      <rPr>
        <sz val="8"/>
        <color theme="1"/>
        <rFont val="Times New Roman"/>
        <family val="1"/>
      </rPr>
      <t>ensure consistency of published articles</t>
    </r>
  </si>
  <si>
    <r>
      <t>·</t>
    </r>
    <r>
      <rPr>
        <sz val="7"/>
        <color theme="1"/>
        <rFont val="Times New Roman"/>
        <family val="1"/>
      </rPr>
      <t xml:space="preserve">          </t>
    </r>
    <r>
      <rPr>
        <sz val="8"/>
        <color theme="1"/>
        <rFont val="Times New Roman"/>
        <family val="1"/>
      </rPr>
      <t>evalua programe audiovizuale</t>
    </r>
  </si>
  <si>
    <r>
      <t>·</t>
    </r>
    <r>
      <rPr>
        <sz val="7"/>
        <color theme="1"/>
        <rFont val="Times New Roman"/>
        <family val="1"/>
      </rPr>
      <t xml:space="preserve">          </t>
    </r>
    <r>
      <rPr>
        <sz val="8"/>
        <color theme="1"/>
        <rFont val="Times New Roman"/>
        <family val="1"/>
      </rPr>
      <t>evaluate broadcast programs</t>
    </r>
  </si>
  <si>
    <r>
      <t>·</t>
    </r>
    <r>
      <rPr>
        <sz val="7"/>
        <color theme="1"/>
        <rFont val="Times New Roman"/>
        <family val="1"/>
      </rPr>
      <t xml:space="preserve">         </t>
    </r>
    <r>
      <rPr>
        <sz val="8"/>
        <color theme="1"/>
        <rFont val="Times New Roman"/>
        <family val="1"/>
      </rPr>
      <t>gestiona conținut online și metadate de conținut.</t>
    </r>
  </si>
  <si>
    <r>
      <t>·</t>
    </r>
    <r>
      <rPr>
        <sz val="7"/>
        <color theme="1"/>
        <rFont val="Times New Roman"/>
        <family val="1"/>
      </rPr>
      <t xml:space="preserve">         </t>
    </r>
    <r>
      <rPr>
        <sz val="8"/>
        <color theme="1"/>
        <rFont val="Times New Roman"/>
        <family val="1"/>
      </rPr>
      <t>manage online content and content metadata.</t>
    </r>
  </si>
  <si>
    <r>
      <t>·</t>
    </r>
    <r>
      <rPr>
        <sz val="7"/>
        <color theme="1"/>
        <rFont val="Times New Roman"/>
        <family val="1"/>
      </rPr>
      <t xml:space="preserve">         </t>
    </r>
    <r>
      <rPr>
        <sz val="8"/>
        <color theme="1"/>
        <rFont val="Times New Roman"/>
        <family val="1"/>
      </rPr>
      <t>crea soluții la probleme complexe și slab definite referitoare la gestiunea datelor, informațiilor și conținuturilor pentru organizarea, stocarea și interogarea acestora într-un mediu digital structurat</t>
    </r>
  </si>
  <si>
    <r>
      <t>·</t>
    </r>
    <r>
      <rPr>
        <sz val="7"/>
        <color theme="1"/>
        <rFont val="Times New Roman"/>
        <family val="1"/>
      </rPr>
      <t xml:space="preserve">         </t>
    </r>
    <r>
      <rPr>
        <sz val="8"/>
        <color theme="1"/>
        <rFont val="Times New Roman"/>
        <family val="1"/>
      </rPr>
      <t>create solutions to complex problems with limited definition that are related to managing data, information, and content for their organisation, storage and retrieval in a structured digital environment</t>
    </r>
  </si>
  <si>
    <r>
      <t>·</t>
    </r>
    <r>
      <rPr>
        <sz val="7"/>
        <color theme="1"/>
        <rFont val="Times New Roman"/>
        <family val="1"/>
      </rPr>
      <t xml:space="preserve">          </t>
    </r>
    <r>
      <rPr>
        <sz val="8"/>
        <color theme="1"/>
        <rFont val="Times New Roman"/>
        <family val="1"/>
      </rPr>
      <t>respecta codurile etice și deontologice ale jurnaliștilor</t>
    </r>
  </si>
  <si>
    <r>
      <t>·</t>
    </r>
    <r>
      <rPr>
        <sz val="7"/>
        <color theme="1"/>
        <rFont val="Times New Roman"/>
        <family val="1"/>
      </rPr>
      <t xml:space="preserve">          </t>
    </r>
    <r>
      <rPr>
        <sz val="8"/>
        <color theme="1"/>
        <rFont val="Times New Roman"/>
        <family val="1"/>
      </rPr>
      <t>follow ethical code of conduct of journalists</t>
    </r>
  </si>
  <si>
    <r>
      <t>·</t>
    </r>
    <r>
      <rPr>
        <sz val="7"/>
        <color theme="1"/>
        <rFont val="Times New Roman"/>
        <family val="1"/>
      </rPr>
      <t xml:space="preserve">          </t>
    </r>
    <r>
      <rPr>
        <sz val="8"/>
        <color theme="1"/>
        <rFont val="Times New Roman"/>
        <family val="1"/>
      </rPr>
      <t>să își asume responsabilitatea pentru impactul propriei activități</t>
    </r>
  </si>
  <si>
    <r>
      <t>·</t>
    </r>
    <r>
      <rPr>
        <sz val="7"/>
        <color theme="1"/>
        <rFont val="Times New Roman"/>
        <family val="1"/>
      </rPr>
      <t xml:space="preserve">          </t>
    </r>
    <r>
      <rPr>
        <sz val="8"/>
        <color theme="1"/>
        <rFont val="Times New Roman"/>
        <family val="1"/>
      </rPr>
      <t>take responsibility for the impact of one’s work</t>
    </r>
  </si>
  <si>
    <r>
      <t>·</t>
    </r>
    <r>
      <rPr>
        <sz val="7"/>
        <color theme="1"/>
        <rFont val="Times New Roman"/>
        <family val="1"/>
      </rPr>
      <t xml:space="preserve">          </t>
    </r>
    <r>
      <rPr>
        <sz val="8"/>
        <color theme="1"/>
        <rFont val="Times New Roman"/>
        <family val="1"/>
      </rPr>
      <t>să își asume responsabilitatea pentru alegerile făcute în procesul profesional</t>
    </r>
  </si>
  <si>
    <r>
      <t>·</t>
    </r>
    <r>
      <rPr>
        <sz val="7"/>
        <color theme="1"/>
        <rFont val="Times New Roman"/>
        <family val="1"/>
      </rPr>
      <t xml:space="preserve">          </t>
    </r>
    <r>
      <rPr>
        <sz val="8"/>
        <color theme="1"/>
        <rFont val="Times New Roman"/>
        <family val="1"/>
      </rPr>
      <t>take responsibility for the choices made during the process</t>
    </r>
  </si>
  <si>
    <r>
      <t>·</t>
    </r>
    <r>
      <rPr>
        <sz val="7"/>
        <color theme="1"/>
        <rFont val="Times New Roman"/>
        <family val="1"/>
      </rPr>
      <t xml:space="preserve">          </t>
    </r>
    <r>
      <rPr>
        <sz val="8"/>
        <color theme="1"/>
        <rFont val="Times New Roman"/>
        <family val="1"/>
      </rPr>
      <t>negocia cu un autor drepturile de a comunica o lucrare/producție publicului și de a o reproduce.</t>
    </r>
  </si>
  <si>
    <r>
      <t>·</t>
    </r>
    <r>
      <rPr>
        <sz val="7"/>
        <color theme="1"/>
        <rFont val="Times New Roman"/>
        <family val="1"/>
      </rPr>
      <t xml:space="preserve">          </t>
    </r>
    <r>
      <rPr>
        <sz val="8"/>
        <color theme="1"/>
        <rFont val="Times New Roman"/>
        <family val="1"/>
      </rPr>
      <t>negotiate with the creator the rights to communicate a work to the public and to reproduce it.</t>
    </r>
  </si>
  <si>
    <r>
      <t>·</t>
    </r>
    <r>
      <rPr>
        <sz val="7"/>
        <color theme="1"/>
        <rFont val="Times New Roman"/>
        <family val="1"/>
      </rPr>
      <t xml:space="preserve">          </t>
    </r>
    <r>
      <rPr>
        <sz val="8"/>
        <color theme="1"/>
        <rFont val="Times New Roman"/>
        <family val="1"/>
      </rPr>
      <t>participa în ședințe de redacție și lucra cu echipe de producție a știrilor</t>
    </r>
  </si>
  <si>
    <r>
      <t>·</t>
    </r>
    <r>
      <rPr>
        <sz val="7"/>
        <color theme="1"/>
        <rFont val="Times New Roman"/>
        <family val="1"/>
      </rPr>
      <t xml:space="preserve">          </t>
    </r>
    <r>
      <rPr>
        <sz val="8"/>
        <color theme="1"/>
        <rFont val="Times New Roman"/>
        <family val="1"/>
      </rPr>
      <t>participate in editorial meetings and work closely with news teams</t>
    </r>
  </si>
  <si>
    <r>
      <t>·</t>
    </r>
    <r>
      <rPr>
        <sz val="7"/>
        <color theme="1"/>
        <rFont val="Times New Roman"/>
        <family val="1"/>
      </rPr>
      <t xml:space="preserve">          </t>
    </r>
    <r>
      <rPr>
        <sz val="8"/>
        <color theme="1"/>
        <rFont val="Times New Roman"/>
        <family val="1"/>
      </rPr>
      <t>monitoriza activitatea politică și economică</t>
    </r>
  </si>
  <si>
    <r>
      <t>·</t>
    </r>
    <r>
      <rPr>
        <sz val="7"/>
        <color theme="1"/>
        <rFont val="Times New Roman"/>
        <family val="1"/>
      </rPr>
      <t xml:space="preserve">          </t>
    </r>
    <r>
      <rPr>
        <sz val="8"/>
        <color theme="1"/>
        <rFont val="Times New Roman"/>
        <family val="1"/>
      </rPr>
      <t>monitor political activity</t>
    </r>
  </si>
  <si>
    <r>
      <t>·</t>
    </r>
    <r>
      <rPr>
        <sz val="7"/>
        <color theme="1"/>
        <rFont val="Times New Roman"/>
        <family val="1"/>
      </rPr>
      <t xml:space="preserve">          </t>
    </r>
    <r>
      <rPr>
        <sz val="8"/>
        <color theme="1"/>
        <rFont val="Times New Roman"/>
        <family val="1"/>
      </rPr>
      <t>respecta termene limită</t>
    </r>
  </si>
  <si>
    <r>
      <t>·</t>
    </r>
    <r>
      <rPr>
        <sz val="7"/>
        <color theme="1"/>
        <rFont val="Times New Roman"/>
        <family val="1"/>
      </rPr>
      <t xml:space="preserve">          </t>
    </r>
    <r>
      <rPr>
        <sz val="8"/>
        <color theme="1"/>
        <rFont val="Times New Roman"/>
        <family val="1"/>
      </rPr>
      <t>meet deadlines</t>
    </r>
  </si>
  <si>
    <r>
      <t>·</t>
    </r>
    <r>
      <rPr>
        <sz val="7"/>
        <color theme="1"/>
        <rFont val="Times New Roman"/>
        <family val="1"/>
      </rPr>
      <t xml:space="preserve">          </t>
    </r>
    <r>
      <rPr>
        <sz val="8"/>
        <color theme="1"/>
        <rFont val="Times New Roman"/>
        <family val="1"/>
      </rPr>
      <t>crea o echipă editorială</t>
    </r>
  </si>
  <si>
    <r>
      <t>·</t>
    </r>
    <r>
      <rPr>
        <sz val="7"/>
        <color theme="1"/>
        <rFont val="Times New Roman"/>
        <family val="1"/>
      </rPr>
      <t xml:space="preserve">          </t>
    </r>
    <r>
      <rPr>
        <sz val="8"/>
        <color theme="1"/>
        <rFont val="Times New Roman"/>
        <family val="1"/>
      </rPr>
      <t>create editorial board</t>
    </r>
  </si>
  <si>
    <r>
      <t>·</t>
    </r>
    <r>
      <rPr>
        <sz val="7"/>
        <color theme="1"/>
        <rFont val="Times New Roman"/>
        <family val="1"/>
      </rPr>
      <t xml:space="preserve">          </t>
    </r>
    <r>
      <rPr>
        <sz val="8"/>
        <color theme="1"/>
        <rFont val="Times New Roman"/>
        <family val="1"/>
      </rPr>
      <t>facilita participarea unor voci diverse la dezbateri</t>
    </r>
  </si>
  <si>
    <r>
      <t>·</t>
    </r>
    <r>
      <rPr>
        <sz val="7"/>
        <color theme="1"/>
        <rFont val="Times New Roman"/>
        <family val="1"/>
      </rPr>
      <t xml:space="preserve">          </t>
    </r>
    <r>
      <rPr>
        <sz val="8"/>
        <color theme="1"/>
        <rFont val="Times New Roman"/>
        <family val="1"/>
      </rPr>
      <t>facilitate diverse participation in debate</t>
    </r>
  </si>
  <si>
    <r>
      <t>·</t>
    </r>
    <r>
      <rPr>
        <sz val="7"/>
        <color theme="1"/>
        <rFont val="Times New Roman"/>
        <family val="1"/>
      </rPr>
      <t xml:space="preserve">          </t>
    </r>
    <r>
      <rPr>
        <sz val="8"/>
        <color theme="1"/>
        <rFont val="Times New Roman"/>
        <family val="1"/>
      </rPr>
      <t>să se adapteze la situații în schimbare</t>
    </r>
  </si>
  <si>
    <r>
      <t>·</t>
    </r>
    <r>
      <rPr>
        <sz val="7"/>
        <color theme="1"/>
        <rFont val="Times New Roman"/>
        <family val="1"/>
      </rPr>
      <t xml:space="preserve">          </t>
    </r>
    <r>
      <rPr>
        <sz val="8"/>
        <color theme="1"/>
        <rFont val="Times New Roman"/>
        <family val="1"/>
      </rPr>
      <t>adapt to changing situations</t>
    </r>
  </si>
  <si>
    <r>
      <t>·</t>
    </r>
    <r>
      <rPr>
        <sz val="7"/>
        <color theme="1"/>
        <rFont val="Times New Roman"/>
        <family val="1"/>
      </rPr>
      <t xml:space="preserve">          </t>
    </r>
    <r>
      <rPr>
        <sz val="8"/>
        <color theme="1"/>
        <rFont val="Times New Roman"/>
        <family val="1"/>
      </rPr>
      <t>evalua probleme în mod critic</t>
    </r>
  </si>
  <si>
    <r>
      <t>·</t>
    </r>
    <r>
      <rPr>
        <sz val="7"/>
        <color theme="1"/>
        <rFont val="Times New Roman"/>
        <family val="1"/>
      </rPr>
      <t xml:space="preserve">          </t>
    </r>
    <r>
      <rPr>
        <sz val="8"/>
        <color theme="1"/>
        <rFont val="Times New Roman"/>
        <family val="1"/>
      </rPr>
      <t>address problems critically</t>
    </r>
  </si>
  <si>
    <r>
      <t>·</t>
    </r>
    <r>
      <rPr>
        <sz val="7"/>
        <color theme="1"/>
        <rFont val="Times New Roman"/>
        <family val="1"/>
      </rPr>
      <t xml:space="preserve">          </t>
    </r>
    <r>
      <rPr>
        <sz val="8"/>
        <color theme="1"/>
        <rFont val="Times New Roman"/>
        <family val="1"/>
      </rPr>
      <t>evalua texte publicate în raport cu feedback-ul</t>
    </r>
  </si>
  <si>
    <r>
      <t>·</t>
    </r>
    <r>
      <rPr>
        <sz val="7"/>
        <color theme="1"/>
        <rFont val="Times New Roman"/>
        <family val="1"/>
      </rPr>
      <t xml:space="preserve">          </t>
    </r>
    <r>
      <rPr>
        <sz val="8"/>
        <color theme="1"/>
        <rFont val="Times New Roman"/>
        <family val="1"/>
      </rPr>
      <t>evaluate writings in response to feedback</t>
    </r>
  </si>
  <si>
    <r>
      <t>·</t>
    </r>
    <r>
      <rPr>
        <sz val="7"/>
        <color theme="1"/>
        <rFont val="Times New Roman"/>
        <family val="1"/>
      </rPr>
      <t xml:space="preserve">          </t>
    </r>
    <r>
      <rPr>
        <sz val="8"/>
        <color theme="1"/>
        <rFont val="Times New Roman"/>
        <family val="1"/>
      </rPr>
      <t>reflecta critic asupra proceselor de producție</t>
    </r>
  </si>
  <si>
    <r>
      <t>·</t>
    </r>
    <r>
      <rPr>
        <sz val="7"/>
        <color theme="1"/>
        <rFont val="Times New Roman"/>
        <family val="1"/>
      </rPr>
      <t xml:space="preserve">          </t>
    </r>
    <r>
      <rPr>
        <sz val="8"/>
        <color theme="1"/>
        <rFont val="Times New Roman"/>
        <family val="1"/>
      </rPr>
      <t>critically reflect on production processes</t>
    </r>
  </si>
  <si>
    <r>
      <t>·</t>
    </r>
    <r>
      <rPr>
        <sz val="7"/>
        <color theme="1"/>
        <rFont val="Times New Roman"/>
        <family val="1"/>
      </rPr>
      <t xml:space="preserve">          </t>
    </r>
    <r>
      <rPr>
        <sz val="8"/>
        <color theme="1"/>
        <rFont val="Times New Roman"/>
        <family val="1"/>
      </rPr>
      <t>reflecta asupra viitorului jurnalismului</t>
    </r>
  </si>
  <si>
    <r>
      <t>·</t>
    </r>
    <r>
      <rPr>
        <sz val="7"/>
        <color theme="1"/>
        <rFont val="Times New Roman"/>
        <family val="1"/>
      </rPr>
      <t xml:space="preserve">          </t>
    </r>
    <r>
      <rPr>
        <sz val="8"/>
        <color theme="1"/>
        <rFont val="Times New Roman"/>
        <family val="1"/>
      </rPr>
      <t>reflect on the future of journalism</t>
    </r>
  </si>
  <si>
    <r>
      <t>·</t>
    </r>
    <r>
      <rPr>
        <sz val="7"/>
        <color theme="1"/>
        <rFont val="Times New Roman"/>
        <family val="1"/>
      </rPr>
      <t xml:space="preserve">          </t>
    </r>
    <r>
      <rPr>
        <sz val="8"/>
        <color theme="1"/>
        <rFont val="Times New Roman"/>
        <family val="1"/>
      </rPr>
      <t>dezvolta formate/produse/procese inovatoare</t>
    </r>
  </si>
  <si>
    <r>
      <t>·</t>
    </r>
    <r>
      <rPr>
        <sz val="7"/>
        <color theme="1"/>
        <rFont val="Times New Roman"/>
        <family val="1"/>
      </rPr>
      <t xml:space="preserve">          </t>
    </r>
    <r>
      <rPr>
        <sz val="8"/>
        <color theme="1"/>
        <rFont val="Times New Roman"/>
        <family val="1"/>
      </rPr>
      <t>develop innovative formats/products/processes</t>
    </r>
  </si>
  <si>
    <r>
      <t>·</t>
    </r>
    <r>
      <rPr>
        <sz val="7"/>
        <color theme="1"/>
        <rFont val="Times New Roman"/>
        <family val="1"/>
      </rPr>
      <t xml:space="preserve">         </t>
    </r>
    <r>
      <rPr>
        <sz val="8"/>
        <color theme="1"/>
        <rFont val="Times New Roman"/>
        <family val="1"/>
      </rPr>
      <t>construi un model de afaceri realist</t>
    </r>
  </si>
  <si>
    <r>
      <t>·</t>
    </r>
    <r>
      <rPr>
        <sz val="7"/>
        <color theme="1"/>
        <rFont val="Times New Roman"/>
        <family val="1"/>
      </rPr>
      <t xml:space="preserve">         </t>
    </r>
    <r>
      <rPr>
        <sz val="8"/>
        <color theme="1"/>
        <rFont val="Times New Roman"/>
        <family val="1"/>
      </rPr>
      <t>build a realistic business model</t>
    </r>
  </si>
  <si>
    <r>
      <t>·</t>
    </r>
    <r>
      <rPr>
        <sz val="7"/>
        <color theme="1"/>
        <rFont val="Times New Roman"/>
        <family val="1"/>
      </rPr>
      <t xml:space="preserve">         </t>
    </r>
    <r>
      <rPr>
        <sz val="8"/>
        <color theme="1"/>
        <rFont val="Times New Roman"/>
        <family val="1"/>
      </rPr>
      <t>crea soluții la probleme complexe și slab definite referitoare la gestiunea identităților digitale și protecția reputației online</t>
    </r>
  </si>
  <si>
    <r>
      <t>·</t>
    </r>
    <r>
      <rPr>
        <sz val="7"/>
        <color theme="1"/>
        <rFont val="Times New Roman"/>
        <family val="1"/>
      </rPr>
      <t xml:space="preserve">         </t>
    </r>
    <r>
      <rPr>
        <sz val="8"/>
        <color theme="1"/>
        <rFont val="Times New Roman"/>
        <family val="1"/>
      </rPr>
      <t>create solutions to complex problems with limited definition that are related to managing digital identities and protection of people’s online reputation</t>
    </r>
  </si>
  <si>
    <r>
      <t>·</t>
    </r>
    <r>
      <rPr>
        <sz val="7"/>
        <color theme="1"/>
        <rFont val="Times New Roman"/>
        <family val="1"/>
      </rPr>
      <t xml:space="preserve">          </t>
    </r>
    <r>
      <rPr>
        <sz val="8"/>
        <color theme="1"/>
        <rFont val="Times New Roman"/>
        <family val="1"/>
      </rPr>
      <t>structura informația</t>
    </r>
  </si>
  <si>
    <r>
      <t>·</t>
    </r>
    <r>
      <rPr>
        <sz val="7"/>
        <color theme="1"/>
        <rFont val="Times New Roman"/>
        <family val="1"/>
      </rPr>
      <t xml:space="preserve">          </t>
    </r>
    <r>
      <rPr>
        <sz val="8"/>
        <color theme="1"/>
        <rFont val="Times New Roman"/>
        <family val="1"/>
      </rPr>
      <t>structure information</t>
    </r>
  </si>
  <si>
    <r>
      <t>·</t>
    </r>
    <r>
      <rPr>
        <sz val="7"/>
        <color theme="1"/>
        <rFont val="Times New Roman"/>
        <family val="1"/>
      </rPr>
      <t xml:space="preserve">          </t>
    </r>
    <r>
      <rPr>
        <sz val="8"/>
        <color theme="1"/>
        <rFont val="Times New Roman"/>
        <family val="1"/>
      </rPr>
      <t>utiliza diferite tehnici de prezentare a subiectelor</t>
    </r>
  </si>
  <si>
    <r>
      <t>·</t>
    </r>
    <r>
      <rPr>
        <sz val="7"/>
        <color theme="1"/>
        <rFont val="Times New Roman"/>
        <family val="1"/>
      </rPr>
      <t xml:space="preserve">          </t>
    </r>
    <r>
      <rPr>
        <sz val="8"/>
        <color theme="1"/>
        <rFont val="Times New Roman"/>
        <family val="1"/>
      </rPr>
      <t>use different types of story-telling techniques</t>
    </r>
  </si>
  <si>
    <r>
      <t>·</t>
    </r>
    <r>
      <rPr>
        <sz val="7"/>
        <color theme="1"/>
        <rFont val="Times New Roman"/>
        <family val="1"/>
      </rPr>
      <t xml:space="preserve">          </t>
    </r>
    <r>
      <rPr>
        <sz val="8"/>
        <color theme="1"/>
        <rFont val="Times New Roman"/>
        <family val="1"/>
      </rPr>
      <t>aplica reguli de gramatică și ortografie și corecta texte</t>
    </r>
  </si>
  <si>
    <r>
      <t>·</t>
    </r>
    <r>
      <rPr>
        <sz val="7"/>
        <color theme="1"/>
        <rFont val="Times New Roman"/>
        <family val="1"/>
      </rPr>
      <t xml:space="preserve">          </t>
    </r>
    <r>
      <rPr>
        <sz val="8"/>
        <color theme="1"/>
        <rFont val="Times New Roman"/>
        <family val="1"/>
      </rPr>
      <t>apply grammar and spelling rules and proofread text</t>
    </r>
  </si>
  <si>
    <r>
      <t>·</t>
    </r>
    <r>
      <rPr>
        <sz val="7"/>
        <color theme="1"/>
        <rFont val="Times New Roman"/>
        <family val="1"/>
      </rPr>
      <t xml:space="preserve">          </t>
    </r>
    <r>
      <rPr>
        <sz val="8"/>
        <color theme="1"/>
        <rFont val="Times New Roman"/>
        <family val="1"/>
      </rPr>
      <t>crea text pentru știri online</t>
    </r>
  </si>
  <si>
    <r>
      <t>·</t>
    </r>
    <r>
      <rPr>
        <sz val="7"/>
        <color theme="1"/>
        <rFont val="Times New Roman"/>
        <family val="1"/>
      </rPr>
      <t xml:space="preserve">          </t>
    </r>
    <r>
      <rPr>
        <sz val="8"/>
        <color theme="1"/>
        <rFont val="Times New Roman"/>
        <family val="1"/>
      </rPr>
      <t>create online news text</t>
    </r>
  </si>
  <si>
    <r>
      <t>·</t>
    </r>
    <r>
      <rPr>
        <sz val="7"/>
        <color theme="1"/>
        <rFont val="Times New Roman"/>
        <family val="1"/>
      </rPr>
      <t xml:space="preserve">          </t>
    </r>
    <r>
      <rPr>
        <sz val="8"/>
        <color theme="1"/>
        <rFont val="Times New Roman"/>
        <family val="1"/>
      </rPr>
      <t>analiza seturi de imagini și selecta pe cele mai bune</t>
    </r>
  </si>
  <si>
    <r>
      <t>·</t>
    </r>
    <r>
      <rPr>
        <sz val="7"/>
        <color theme="1"/>
        <rFont val="Times New Roman"/>
        <family val="1"/>
      </rPr>
      <t xml:space="preserve">          </t>
    </r>
    <r>
      <rPr>
        <sz val="8"/>
        <color theme="1"/>
        <rFont val="Times New Roman"/>
        <family val="1"/>
      </rPr>
      <t>review sets of images and select the best work.</t>
    </r>
  </si>
  <si>
    <r>
      <t>·</t>
    </r>
    <r>
      <rPr>
        <sz val="7"/>
        <color theme="1"/>
        <rFont val="Times New Roman"/>
        <family val="1"/>
      </rPr>
      <t xml:space="preserve">          </t>
    </r>
    <r>
      <rPr>
        <sz val="8"/>
        <color theme="1"/>
        <rFont val="Times New Roman"/>
        <family val="1"/>
      </rPr>
      <t>edita fotografii</t>
    </r>
  </si>
  <si>
    <r>
      <t>·</t>
    </r>
    <r>
      <rPr>
        <sz val="7"/>
        <color theme="1"/>
        <rFont val="Times New Roman"/>
        <family val="1"/>
      </rPr>
      <t xml:space="preserve">          </t>
    </r>
    <r>
      <rPr>
        <sz val="8"/>
        <color theme="1"/>
        <rFont val="Times New Roman"/>
        <family val="1"/>
      </rPr>
      <t>edit photographs</t>
    </r>
  </si>
  <si>
    <r>
      <t>·</t>
    </r>
    <r>
      <rPr>
        <sz val="7"/>
        <color theme="1"/>
        <rFont val="Times New Roman"/>
        <family val="1"/>
      </rPr>
      <t xml:space="preserve">          </t>
    </r>
    <r>
      <rPr>
        <sz val="8"/>
        <color theme="1"/>
        <rFont val="Times New Roman"/>
        <family val="1"/>
      </rPr>
      <t>tăia filmări brute digital, edita filmări digitale, face montaj video</t>
    </r>
  </si>
  <si>
    <r>
      <t>·</t>
    </r>
    <r>
      <rPr>
        <sz val="7"/>
        <color theme="1"/>
        <rFont val="Times New Roman"/>
        <family val="1"/>
      </rPr>
      <t xml:space="preserve">          </t>
    </r>
    <r>
      <rPr>
        <sz val="8"/>
        <color theme="1"/>
        <rFont val="Times New Roman"/>
        <family val="1"/>
      </rPr>
      <t>cut raw footage digitally, edit digital moving images, perform video editing</t>
    </r>
  </si>
  <si>
    <r>
      <t>·</t>
    </r>
    <r>
      <rPr>
        <sz val="7"/>
        <color theme="1"/>
        <rFont val="Times New Roman"/>
        <family val="1"/>
      </rPr>
      <t xml:space="preserve">          </t>
    </r>
    <r>
      <rPr>
        <sz val="8"/>
        <color theme="1"/>
        <rFont val="Times New Roman"/>
        <family val="1"/>
      </rPr>
      <t>edita înregistrări audio și sincroniza sunetul cu imaginile</t>
    </r>
  </si>
  <si>
    <r>
      <t>·</t>
    </r>
    <r>
      <rPr>
        <sz val="7"/>
        <color theme="1"/>
        <rFont val="Times New Roman"/>
        <family val="1"/>
      </rPr>
      <t xml:space="preserve">          </t>
    </r>
    <r>
      <rPr>
        <sz val="8"/>
        <color theme="1"/>
        <rFont val="Times New Roman"/>
        <family val="1"/>
      </rPr>
      <t>edit recorded sound and synchronise sound with images</t>
    </r>
  </si>
  <si>
    <r>
      <t>·</t>
    </r>
    <r>
      <rPr>
        <sz val="7"/>
        <color theme="1"/>
        <rFont val="Times New Roman"/>
        <family val="1"/>
      </rPr>
      <t xml:space="preserve">          </t>
    </r>
    <r>
      <rPr>
        <sz val="8"/>
        <color theme="1"/>
        <rFont val="Times New Roman"/>
        <family val="1"/>
      </rPr>
      <t>scrie titluri</t>
    </r>
  </si>
  <si>
    <r>
      <t>·</t>
    </r>
    <r>
      <rPr>
        <sz val="7"/>
        <color theme="1"/>
        <rFont val="Times New Roman"/>
        <family val="1"/>
      </rPr>
      <t xml:space="preserve">          </t>
    </r>
    <r>
      <rPr>
        <sz val="8"/>
        <color theme="1"/>
        <rFont val="Times New Roman"/>
        <family val="1"/>
      </rPr>
      <t>write headlines</t>
    </r>
  </si>
  <si>
    <r>
      <t>·</t>
    </r>
    <r>
      <rPr>
        <sz val="7"/>
        <color theme="1"/>
        <rFont val="Times New Roman"/>
        <family val="1"/>
      </rPr>
      <t xml:space="preserve">          </t>
    </r>
    <r>
      <rPr>
        <sz val="8"/>
        <color theme="1"/>
        <rFont val="Times New Roman"/>
        <family val="1"/>
      </rPr>
      <t>determina compoziția unei imagini, selecta și ajusta subiectul, echipamentele și lumina pentru a obține efectul dorit.</t>
    </r>
  </si>
  <si>
    <r>
      <t>·</t>
    </r>
    <r>
      <rPr>
        <sz val="7"/>
        <color theme="1"/>
        <rFont val="Times New Roman"/>
        <family val="1"/>
      </rPr>
      <t xml:space="preserve">          </t>
    </r>
    <r>
      <rPr>
        <sz val="8"/>
        <color theme="1"/>
        <rFont val="Times New Roman"/>
        <family val="1"/>
      </rPr>
      <t>determine image composition, select and adjust subjects, equipment and lighting to achieve desired effects.</t>
    </r>
  </si>
  <si>
    <r>
      <t>·</t>
    </r>
    <r>
      <rPr>
        <sz val="7"/>
        <color theme="1"/>
        <rFont val="Times New Roman"/>
        <family val="1"/>
      </rPr>
      <t xml:space="preserve">          </t>
    </r>
    <r>
      <rPr>
        <sz val="8"/>
        <color theme="1"/>
        <rFont val="Times New Roman"/>
        <family val="1"/>
      </rPr>
      <t>crea conținut multimedia (text, video, audio și fotografic) interactiv și proiecta grafică computerizată pentru mediul online în cadrul unui proiect sau campanii de comunicare.</t>
    </r>
  </si>
  <si>
    <r>
      <t>·</t>
    </r>
    <r>
      <rPr>
        <sz val="7"/>
        <color theme="1"/>
        <rFont val="Times New Roman"/>
        <family val="1"/>
      </rPr>
      <t xml:space="preserve">          </t>
    </r>
    <r>
      <rPr>
        <sz val="8"/>
        <color theme="1"/>
        <rFont val="Times New Roman"/>
        <family val="1"/>
      </rPr>
      <t>provide multimedia content (text, video, audio and photography) and design graphics and interactive content for online media in the context of a communication campaign or project.</t>
    </r>
  </si>
  <si>
    <r>
      <t>·</t>
    </r>
    <r>
      <rPr>
        <sz val="7"/>
        <color theme="1"/>
        <rFont val="Times New Roman"/>
        <family val="1"/>
      </rPr>
      <t xml:space="preserve">          </t>
    </r>
    <r>
      <rPr>
        <sz val="8"/>
        <color theme="1"/>
        <rFont val="Times New Roman"/>
        <family val="1"/>
      </rPr>
      <t>compila conținut, desfășura activități de copywriter, proiecta apeluri la acțiune, defini titluri, teme și secțiuni pentru proiecte și campanii de comunicare în mediul digital.</t>
    </r>
  </si>
  <si>
    <r>
      <t>·</t>
    </r>
    <r>
      <rPr>
        <sz val="7"/>
        <color theme="1"/>
        <rFont val="Times New Roman"/>
        <family val="1"/>
      </rPr>
      <t xml:space="preserve">          </t>
    </r>
    <r>
      <rPr>
        <sz val="8"/>
        <color theme="1"/>
        <rFont val="Times New Roman"/>
        <family val="1"/>
      </rPr>
      <t>compile content, provide written content, design calls to action, create content titles, topics and categories for digital communication.</t>
    </r>
  </si>
  <si>
    <r>
      <t>·</t>
    </r>
    <r>
      <rPr>
        <sz val="7"/>
        <color theme="1"/>
        <rFont val="Times New Roman"/>
        <family val="1"/>
      </rPr>
      <t xml:space="preserve">          </t>
    </r>
    <r>
      <rPr>
        <sz val="8"/>
        <color theme="1"/>
        <rFont val="Times New Roman"/>
        <family val="1"/>
      </rPr>
      <t>instala, gestiona și utiliza echipamente fotografice și de înregistrare audio-video.</t>
    </r>
  </si>
  <si>
    <r>
      <t>·</t>
    </r>
    <r>
      <rPr>
        <sz val="7"/>
        <color theme="1"/>
        <rFont val="Times New Roman"/>
        <family val="1"/>
      </rPr>
      <t xml:space="preserve">          </t>
    </r>
    <r>
      <rPr>
        <sz val="8"/>
        <color theme="1"/>
        <rFont val="Times New Roman"/>
        <family val="1"/>
      </rPr>
      <t>set up, manage and operate digital cameras and audio-video recording devices.</t>
    </r>
  </si>
  <si>
    <r>
      <t>·</t>
    </r>
    <r>
      <rPr>
        <sz val="7"/>
        <color theme="1"/>
        <rFont val="Times New Roman"/>
        <family val="1"/>
      </rPr>
      <t xml:space="preserve">          </t>
    </r>
    <r>
      <rPr>
        <sz val="8"/>
        <color theme="1"/>
        <rFont val="Times New Roman"/>
        <family val="1"/>
      </rPr>
      <t xml:space="preserve">elabora și superviza strategii editoriale corelate cu producția unui produs sau sistem multimedia complex sau desfășurarea unui proiect sau unei campanii de comunicare </t>
    </r>
  </si>
  <si>
    <r>
      <t>·</t>
    </r>
    <r>
      <rPr>
        <sz val="7"/>
        <color theme="1"/>
        <rFont val="Times New Roman"/>
        <family val="1"/>
      </rPr>
      <t xml:space="preserve">          </t>
    </r>
    <r>
      <rPr>
        <sz val="8"/>
        <color theme="1"/>
        <rFont val="Times New Roman"/>
        <family val="1"/>
      </rPr>
      <t>elaborate and supervise editorial strategies correlated with the production of complex a multimedia project or system or a communication campaign</t>
    </r>
  </si>
  <si>
    <r>
      <t>·</t>
    </r>
    <r>
      <rPr>
        <sz val="7"/>
        <color theme="1"/>
        <rFont val="Times New Roman"/>
        <family val="1"/>
      </rPr>
      <t xml:space="preserve">         </t>
    </r>
    <r>
      <rPr>
        <sz val="8"/>
        <color theme="1"/>
        <rFont val="Times New Roman"/>
        <family val="1"/>
      </rPr>
      <t>crea soluții la probleme complexe și slab definite referitoare la crearea și editarea în diferite formate și auto-expresia prin mijloace digitale</t>
    </r>
  </si>
  <si>
    <r>
      <t>·</t>
    </r>
    <r>
      <rPr>
        <sz val="7"/>
        <color theme="1"/>
        <rFont val="Times New Roman"/>
        <family val="1"/>
      </rPr>
      <t xml:space="preserve">         </t>
    </r>
    <r>
      <rPr>
        <sz val="8"/>
        <color theme="1"/>
        <rFont val="Times New Roman"/>
        <family val="1"/>
      </rPr>
      <t>create solutions to complex problems with limited definition that are related to content creation and edition in different formats, and self-expression through digital means</t>
    </r>
  </si>
  <si>
    <r>
      <t>·</t>
    </r>
    <r>
      <rPr>
        <sz val="7"/>
        <color theme="1"/>
        <rFont val="Times New Roman"/>
        <family val="1"/>
      </rPr>
      <t xml:space="preserve">         </t>
    </r>
    <r>
      <rPr>
        <sz val="8"/>
        <color theme="1"/>
        <rFont val="Times New Roman"/>
        <family val="1"/>
      </rPr>
      <t>crea soluții la probleme complexe și slab definite referitoare la modificarea, rafinarea, îmbunătățirea și integrarea de noi conținuturi și informații în cunoștințe deja existente pentru a crea unele noi și originale.</t>
    </r>
  </si>
  <si>
    <r>
      <t>·</t>
    </r>
    <r>
      <rPr>
        <sz val="7"/>
        <color theme="1"/>
        <rFont val="Times New Roman"/>
        <family val="1"/>
      </rPr>
      <t xml:space="preserve">         </t>
    </r>
    <r>
      <rPr>
        <sz val="8"/>
        <color theme="1"/>
        <rFont val="Times New Roman"/>
        <family val="1"/>
      </rPr>
      <t>create solutions to complex problems with limited definition that are related to modifying, refining, improving and integrating new content and information into existing knowledge to create new and original ones</t>
    </r>
  </si>
  <si>
    <r>
      <t xml:space="preserve">RESPONSABILITATE ȘI AUTONOMIE
</t>
    </r>
    <r>
      <rPr>
        <sz val="10"/>
        <color rgb="FF000000"/>
        <rFont val="Times New Roman"/>
        <family val="1"/>
      </rPr>
      <t>-</t>
    </r>
  </si>
  <si>
    <t>RESPONSIBILITY AND AUTONOMY</t>
  </si>
  <si>
    <r>
      <t>·</t>
    </r>
    <r>
      <rPr>
        <sz val="7"/>
        <color theme="1"/>
        <rFont val="Times New Roman"/>
        <family val="1"/>
      </rPr>
      <t xml:space="preserve">          </t>
    </r>
    <r>
      <rPr>
        <sz val="8"/>
        <color theme="1"/>
        <rFont val="Times New Roman"/>
        <family val="1"/>
      </rPr>
      <t>stabili un plan de lucru realist</t>
    </r>
  </si>
  <si>
    <r>
      <t>·</t>
    </r>
    <r>
      <rPr>
        <sz val="7"/>
        <color theme="1"/>
        <rFont val="Times New Roman"/>
        <family val="1"/>
      </rPr>
      <t xml:space="preserve">          </t>
    </r>
    <r>
      <rPr>
        <sz val="8"/>
        <color theme="1"/>
        <rFont val="Times New Roman"/>
        <family val="1"/>
      </rPr>
      <t>make a realistic work plan</t>
    </r>
  </si>
  <si>
    <r>
      <t>·</t>
    </r>
    <r>
      <rPr>
        <sz val="7"/>
        <color theme="1"/>
        <rFont val="Times New Roman"/>
        <family val="1"/>
      </rPr>
      <t xml:space="preserve">          </t>
    </r>
    <r>
      <rPr>
        <sz val="8"/>
        <color theme="1"/>
        <rFont val="Times New Roman"/>
        <family val="1"/>
      </rPr>
      <t>lucra sub presiune</t>
    </r>
  </si>
  <si>
    <r>
      <t>·</t>
    </r>
    <r>
      <rPr>
        <sz val="7"/>
        <color theme="1"/>
        <rFont val="Times New Roman"/>
        <family val="1"/>
      </rPr>
      <t xml:space="preserve">          </t>
    </r>
    <r>
      <rPr>
        <sz val="8"/>
        <color theme="1"/>
        <rFont val="Times New Roman"/>
        <family val="1"/>
      </rPr>
      <t>work under pressure</t>
    </r>
  </si>
  <si>
    <r>
      <t>·</t>
    </r>
    <r>
      <rPr>
        <sz val="7"/>
        <color theme="1"/>
        <rFont val="Times New Roman"/>
        <family val="1"/>
      </rPr>
      <t xml:space="preserve">          </t>
    </r>
    <r>
      <rPr>
        <sz val="8"/>
        <color theme="1"/>
        <rFont val="Times New Roman"/>
        <family val="1"/>
      </rPr>
      <t>lucra în limitele impuse de un buget</t>
    </r>
  </si>
  <si>
    <r>
      <t>·</t>
    </r>
    <r>
      <rPr>
        <sz val="7"/>
        <color theme="1"/>
        <rFont val="Times New Roman"/>
        <family val="1"/>
      </rPr>
      <t xml:space="preserve">          </t>
    </r>
    <r>
      <rPr>
        <sz val="8"/>
        <color theme="1"/>
        <rFont val="Times New Roman"/>
        <family val="1"/>
      </rPr>
      <t>work within budget limits</t>
    </r>
  </si>
  <si>
    <r>
      <t>·</t>
    </r>
    <r>
      <rPr>
        <sz val="7"/>
        <color theme="1"/>
        <rFont val="Times New Roman"/>
        <family val="1"/>
      </rPr>
      <t xml:space="preserve">          </t>
    </r>
    <r>
      <rPr>
        <sz val="8"/>
        <color theme="1"/>
        <rFont val="Times New Roman"/>
        <family val="1"/>
      </rPr>
      <t>să își evalueze propria muncă</t>
    </r>
  </si>
  <si>
    <r>
      <t>·</t>
    </r>
    <r>
      <rPr>
        <sz val="7"/>
        <color theme="1"/>
        <rFont val="Times New Roman"/>
        <family val="1"/>
      </rPr>
      <t xml:space="preserve">          </t>
    </r>
    <r>
      <rPr>
        <sz val="8"/>
        <color theme="1"/>
        <rFont val="Times New Roman"/>
        <family val="1"/>
      </rPr>
      <t>evaluate own work</t>
    </r>
  </si>
  <si>
    <r>
      <t>·</t>
    </r>
    <r>
      <rPr>
        <sz val="7"/>
        <color theme="1"/>
        <rFont val="Times New Roman"/>
        <family val="1"/>
      </rPr>
      <t xml:space="preserve">          </t>
    </r>
    <r>
      <rPr>
        <sz val="8"/>
        <color theme="1"/>
        <rFont val="Times New Roman"/>
        <family val="1"/>
      </rPr>
      <t>să primească critici într-un mod constructiv</t>
    </r>
  </si>
  <si>
    <r>
      <t>·</t>
    </r>
    <r>
      <rPr>
        <sz val="7"/>
        <color theme="1"/>
        <rFont val="Times New Roman"/>
        <family val="1"/>
      </rPr>
      <t xml:space="preserve">          </t>
    </r>
    <r>
      <rPr>
        <sz val="8"/>
        <color theme="1"/>
        <rFont val="Times New Roman"/>
        <family val="1"/>
      </rPr>
      <t>to take criticism constructively</t>
    </r>
  </si>
  <si>
    <r>
      <t>·</t>
    </r>
    <r>
      <rPr>
        <sz val="7"/>
        <color theme="1"/>
        <rFont val="Times New Roman"/>
        <family val="1"/>
      </rPr>
      <t xml:space="preserve">          </t>
    </r>
    <r>
      <rPr>
        <sz val="8"/>
        <color theme="1"/>
        <rFont val="Times New Roman"/>
        <family val="1"/>
      </rPr>
      <t>să fie de încredere</t>
    </r>
  </si>
  <si>
    <r>
      <t>·</t>
    </r>
    <r>
      <rPr>
        <sz val="7"/>
        <color theme="1"/>
        <rFont val="Times New Roman"/>
        <family val="1"/>
      </rPr>
      <t xml:space="preserve">          </t>
    </r>
    <r>
      <rPr>
        <sz val="8"/>
        <color theme="1"/>
        <rFont val="Times New Roman"/>
        <family val="1"/>
      </rPr>
      <t>be reliable</t>
    </r>
  </si>
  <si>
    <r>
      <t>·</t>
    </r>
    <r>
      <rPr>
        <sz val="7"/>
        <color theme="1"/>
        <rFont val="Times New Roman"/>
        <family val="1"/>
      </rPr>
      <t xml:space="preserve">          </t>
    </r>
    <r>
      <rPr>
        <sz val="8"/>
        <color theme="1"/>
        <rFont val="Times New Roman"/>
        <family val="1"/>
      </rPr>
      <t>să își prezinte ideile într-un mod convingător</t>
    </r>
  </si>
  <si>
    <r>
      <t>·</t>
    </r>
    <r>
      <rPr>
        <sz val="7"/>
        <color theme="1"/>
        <rFont val="Times New Roman"/>
        <family val="1"/>
      </rPr>
      <t xml:space="preserve">          </t>
    </r>
    <r>
      <rPr>
        <sz val="8"/>
        <color theme="1"/>
        <rFont val="Times New Roman"/>
        <family val="1"/>
      </rPr>
      <t>be able to present ideas convincingly</t>
    </r>
  </si>
  <si>
    <r>
      <t>·</t>
    </r>
    <r>
      <rPr>
        <sz val="7"/>
        <color theme="1"/>
        <rFont val="Times New Roman"/>
        <family val="1"/>
      </rPr>
      <t xml:space="preserve">          </t>
    </r>
    <r>
      <rPr>
        <sz val="8"/>
        <color theme="1"/>
        <rFont val="Times New Roman"/>
        <family val="1"/>
      </rPr>
      <t>să găsească soluții prin cooperare</t>
    </r>
  </si>
  <si>
    <r>
      <t>·</t>
    </r>
    <r>
      <rPr>
        <sz val="7"/>
        <color theme="1"/>
        <rFont val="Times New Roman"/>
        <family val="1"/>
      </rPr>
      <t xml:space="preserve">          </t>
    </r>
    <r>
      <rPr>
        <sz val="8"/>
        <color theme="1"/>
        <rFont val="Times New Roman"/>
        <family val="1"/>
      </rPr>
      <t>be able to find solutions cooperatively</t>
    </r>
  </si>
  <si>
    <r>
      <t>·</t>
    </r>
    <r>
      <rPr>
        <sz val="7"/>
        <color theme="1"/>
        <rFont val="Times New Roman"/>
        <family val="1"/>
      </rPr>
      <t xml:space="preserve">          </t>
    </r>
    <r>
      <rPr>
        <sz val="8"/>
        <color theme="1"/>
        <rFont val="Times New Roman"/>
        <family val="1"/>
      </rPr>
      <t>demonstreze înțelegerea rolurilor și relațiilor dintr-o echipă</t>
    </r>
  </si>
  <si>
    <r>
      <t>·</t>
    </r>
    <r>
      <rPr>
        <sz val="7"/>
        <color theme="1"/>
        <rFont val="Times New Roman"/>
        <family val="1"/>
      </rPr>
      <t xml:space="preserve">          </t>
    </r>
    <r>
      <rPr>
        <sz val="8"/>
        <color theme="1"/>
        <rFont val="Times New Roman"/>
        <family val="1"/>
      </rPr>
      <t>show insight into roles and relations within a team</t>
    </r>
  </si>
  <si>
    <r>
      <t>·</t>
    </r>
    <r>
      <rPr>
        <sz val="7"/>
        <color theme="1"/>
        <rFont val="Times New Roman"/>
        <family val="1"/>
      </rPr>
      <t xml:space="preserve">          </t>
    </r>
    <r>
      <rPr>
        <sz val="8"/>
        <color theme="1"/>
        <rFont val="Times New Roman"/>
        <family val="1"/>
      </rPr>
      <t>gestiona personal, delega activități și aplica tehnici organizaționale</t>
    </r>
  </si>
  <si>
    <r>
      <t>·</t>
    </r>
    <r>
      <rPr>
        <sz val="7"/>
        <color theme="1"/>
        <rFont val="Times New Roman"/>
        <family val="1"/>
      </rPr>
      <t xml:space="preserve">          </t>
    </r>
    <r>
      <rPr>
        <sz val="8"/>
        <color theme="1"/>
        <rFont val="Times New Roman"/>
        <family val="1"/>
      </rPr>
      <t>manage staff, delegate activities and apply organisational techniques</t>
    </r>
  </si>
  <si>
    <r>
      <t>·</t>
    </r>
    <r>
      <rPr>
        <sz val="7"/>
        <color theme="1"/>
        <rFont val="Times New Roman"/>
        <family val="1"/>
      </rPr>
      <t xml:space="preserve">          </t>
    </r>
    <r>
      <rPr>
        <sz val="8"/>
        <color theme="1"/>
        <rFont val="Times New Roman"/>
        <family val="1"/>
      </rPr>
      <t>rezolva în mod realist - cu argumentare atât teoretică, cât și practică - a unor situații profesionale uzuale, în vederea soluționării eficiente și deontologice a acestora.</t>
    </r>
  </si>
  <si>
    <r>
      <t>·</t>
    </r>
    <r>
      <rPr>
        <sz val="7"/>
        <color theme="1"/>
        <rFont val="Times New Roman"/>
        <family val="1"/>
      </rPr>
      <t xml:space="preserve">          </t>
    </r>
    <r>
      <rPr>
        <sz val="8"/>
        <color theme="1"/>
        <rFont val="Times New Roman"/>
        <family val="1"/>
      </rPr>
      <t>solve, in a realistic manner, with both theoretical and practical argumentation, common professional situations, to provide an efficient and deontological solution.</t>
    </r>
  </si>
  <si>
    <r>
      <t>·</t>
    </r>
    <r>
      <rPr>
        <sz val="7"/>
        <color theme="1"/>
        <rFont val="Times New Roman"/>
        <family val="1"/>
      </rPr>
      <t xml:space="preserve">          </t>
    </r>
    <r>
      <rPr>
        <sz val="8"/>
        <color theme="1"/>
        <rFont val="Times New Roman"/>
        <family val="1"/>
      </rPr>
      <t>aplica tehnici de muncă eficientă în echipa multidisciplinară cu îndeplinirea anumitor sarcini pe paliere ierarhice.</t>
    </r>
  </si>
  <si>
    <r>
      <t>·</t>
    </r>
    <r>
      <rPr>
        <sz val="7"/>
        <color theme="1"/>
        <rFont val="Times New Roman"/>
        <family val="1"/>
      </rPr>
      <t xml:space="preserve">          </t>
    </r>
    <r>
      <rPr>
        <sz val="8"/>
        <color theme="1"/>
        <rFont val="Times New Roman"/>
        <family val="1"/>
      </rPr>
      <t>apply efficient teamwork techniques, in a multidisciplinary team, accomplishing tasks on hierarchic levels.</t>
    </r>
  </si>
  <si>
    <r>
      <t>·</t>
    </r>
    <r>
      <rPr>
        <sz val="7"/>
        <color theme="1"/>
        <rFont val="Times New Roman"/>
        <family val="1"/>
      </rPr>
      <t xml:space="preserve">          </t>
    </r>
    <r>
      <rPr>
        <sz val="8"/>
        <color theme="1"/>
        <rFont val="Times New Roman"/>
        <family val="1"/>
      </rPr>
      <t>autoevalua nevoia de formare profesională în scopul inserției și a adaptării la cerințele pieței muncii.</t>
    </r>
  </si>
  <si>
    <r>
      <t>·</t>
    </r>
    <r>
      <rPr>
        <sz val="7"/>
        <color theme="1"/>
        <rFont val="Times New Roman"/>
        <family val="1"/>
      </rPr>
      <t xml:space="preserve">          </t>
    </r>
    <r>
      <rPr>
        <sz val="8"/>
        <color theme="1"/>
        <rFont val="Times New Roman"/>
        <family val="1"/>
      </rPr>
      <t>self-evaluate the need for professional training for the purpose of insertion and adaptation to the requirements of the labour market</t>
    </r>
  </si>
  <si>
    <r>
      <t>·</t>
    </r>
    <r>
      <rPr>
        <sz val="7"/>
        <color theme="1"/>
        <rFont val="Times New Roman"/>
        <family val="1"/>
      </rPr>
      <t xml:space="preserve">          </t>
    </r>
    <r>
      <rPr>
        <sz val="8"/>
        <color theme="1"/>
        <rFont val="Times New Roman"/>
        <family val="1"/>
      </rPr>
      <t xml:space="preserve">respecta documentele informative transmise de clienți, planul de lucru, solicitările creative ale artiștilor, cerințele tehnice formulate de programatori și bugetul stabilit pentru proiectul în execuție. </t>
    </r>
  </si>
  <si>
    <r>
      <t>·</t>
    </r>
    <r>
      <rPr>
        <sz val="7"/>
        <color theme="1"/>
        <rFont val="Times New Roman"/>
        <family val="1"/>
      </rPr>
      <t xml:space="preserve">          </t>
    </r>
    <r>
      <rPr>
        <sz val="8"/>
        <color theme="1"/>
        <rFont val="Times New Roman"/>
        <family val="1"/>
      </rPr>
      <t>follow a brief, the work plan and work schedule, adapt to artists’ creative demands, follow technical requirements by developers and finish projects within budget.</t>
    </r>
  </si>
  <si>
    <r>
      <t>·</t>
    </r>
    <r>
      <rPr>
        <sz val="7"/>
        <color theme="1"/>
        <rFont val="Times New Roman"/>
        <family val="1"/>
      </rPr>
      <t xml:space="preserve">          </t>
    </r>
    <r>
      <rPr>
        <sz val="8"/>
        <color theme="1"/>
        <rFont val="Times New Roman"/>
        <family val="1"/>
      </rPr>
      <t>dezvolta rețele profesionale, stabili contacte pentru a menține fluxul de informații, stabili relații de afaceri și utiliza diferite canale de comunicare profesională.</t>
    </r>
  </si>
  <si>
    <r>
      <t>·</t>
    </r>
    <r>
      <rPr>
        <sz val="7"/>
        <color theme="1"/>
        <rFont val="Times New Roman"/>
        <family val="1"/>
      </rPr>
      <t xml:space="preserve">          </t>
    </r>
    <r>
      <rPr>
        <sz val="8"/>
        <color theme="1"/>
        <rFont val="Times New Roman"/>
        <family val="1"/>
      </rPr>
      <t>develop professional networks, build contacts to maintain news flow, build business relationships and use different professional communication channels.</t>
    </r>
  </si>
  <si>
    <r>
      <t>·</t>
    </r>
    <r>
      <rPr>
        <sz val="7"/>
        <color theme="1"/>
        <rFont val="Times New Roman"/>
        <family val="1"/>
      </rPr>
      <t xml:space="preserve">          </t>
    </r>
    <r>
      <rPr>
        <sz val="8"/>
        <color theme="1"/>
        <rFont val="Times New Roman"/>
        <family val="1"/>
      </rPr>
      <t>dezvolta idei creative și defini planuri de afaceri</t>
    </r>
  </si>
  <si>
    <r>
      <t>·</t>
    </r>
    <r>
      <rPr>
        <sz val="7"/>
        <color theme="1"/>
        <rFont val="Times New Roman"/>
        <family val="1"/>
      </rPr>
      <t xml:space="preserve">          </t>
    </r>
    <r>
      <rPr>
        <sz val="8"/>
        <color theme="1"/>
        <rFont val="Times New Roman"/>
        <family val="1"/>
      </rPr>
      <t>develop ideas and define business plans</t>
    </r>
  </si>
  <si>
    <r>
      <t>·</t>
    </r>
    <r>
      <rPr>
        <sz val="7"/>
        <color theme="1"/>
        <rFont val="Times New Roman"/>
        <family val="1"/>
      </rPr>
      <t xml:space="preserve">          </t>
    </r>
    <r>
      <rPr>
        <sz val="8"/>
        <color theme="1"/>
        <rFont val="Times New Roman"/>
        <family val="1"/>
      </rPr>
      <t>utiliza tehnici și platforme de crowdfunding pentru finanțarea afacerii</t>
    </r>
  </si>
  <si>
    <r>
      <t>·</t>
    </r>
    <r>
      <rPr>
        <sz val="7"/>
        <color theme="1"/>
        <rFont val="Times New Roman"/>
        <family val="1"/>
      </rPr>
      <t xml:space="preserve">          </t>
    </r>
    <r>
      <rPr>
        <sz val="8"/>
        <color theme="1"/>
        <rFont val="Times New Roman"/>
        <family val="1"/>
      </rPr>
      <t>use crowdfunding techniques and platforms to fund a business</t>
    </r>
  </si>
  <si>
    <r>
      <t>·</t>
    </r>
    <r>
      <rPr>
        <sz val="7"/>
        <color theme="1"/>
        <rFont val="Times New Roman"/>
        <family val="1"/>
      </rPr>
      <t xml:space="preserve">         </t>
    </r>
    <r>
      <rPr>
        <sz val="8"/>
        <color theme="1"/>
        <rFont val="Times New Roman"/>
        <family val="1"/>
      </rPr>
      <t>crea soluții la probleme complexe și slab definite referitoare la utilizarea proceselor colaborative și co-construcția și co-crearea de date, resurse și cunoaștere prin instrumente și tehnologii digitale</t>
    </r>
  </si>
  <si>
    <r>
      <t>·</t>
    </r>
    <r>
      <rPr>
        <sz val="7"/>
        <color theme="1"/>
        <rFont val="Times New Roman"/>
        <family val="1"/>
      </rPr>
      <t xml:space="preserve">         </t>
    </r>
    <r>
      <rPr>
        <sz val="8"/>
        <color theme="1"/>
        <rFont val="Times New Roman"/>
        <family val="1"/>
      </rPr>
      <t>create solutions to complex problems with limited definition that are related to using collaborative processes and co-construction and co-creation of data, resources and knowledge through digital tools and technologies.</t>
    </r>
  </si>
  <si>
    <r>
      <t>·</t>
    </r>
    <r>
      <rPr>
        <sz val="7"/>
        <color theme="1"/>
        <rFont val="Times New Roman"/>
        <family val="1"/>
      </rPr>
      <t xml:space="preserve">         </t>
    </r>
    <r>
      <rPr>
        <sz val="8"/>
        <color theme="1"/>
        <rFont val="Times New Roman"/>
        <family val="1"/>
      </rPr>
      <t>urma un cod etic de conduită profesională și va respecta normele etice în comunicarea publică</t>
    </r>
  </si>
  <si>
    <r>
      <t>·</t>
    </r>
    <r>
      <rPr>
        <sz val="7"/>
        <color theme="1"/>
        <rFont val="Times New Roman"/>
        <family val="1"/>
      </rPr>
      <t xml:space="preserve">         </t>
    </r>
    <r>
      <rPr>
        <sz val="8"/>
        <color theme="1"/>
        <rFont val="Times New Roman"/>
        <family val="1"/>
      </rPr>
      <t>follow an ethical code of professional conduct and observe the norms of ethical public communication</t>
    </r>
  </si>
  <si>
    <t xml:space="preserve">1. Introducere unor teme, subiecte și lucrări practice  </t>
  </si>
  <si>
    <t>2. Evitarea suprapunerilor între tematici la unele discipline</t>
  </si>
  <si>
    <t xml:space="preserve">1. Introducerea unor tematici privind utilizarea AI în jurnalism </t>
  </si>
  <si>
    <t>2. Accentuarea tematicilor privind rolul și funcționarea presei în societățile democratice</t>
  </si>
  <si>
    <t xml:space="preserve">3. Elemente de jurnalism de date </t>
  </si>
  <si>
    <t>1. Szabadság</t>
  </si>
  <si>
    <t xml:space="preserve">2. Művelődés </t>
  </si>
  <si>
    <t>3. Radio Cluj</t>
  </si>
  <si>
    <t xml:space="preserve">3. Accentuarea rolului proiectelor de producție audiovizuala </t>
  </si>
  <si>
    <t>ULE3392</t>
  </si>
  <si>
    <t>ULE3422</t>
  </si>
  <si>
    <t>ULE3586</t>
  </si>
  <si>
    <t xml:space="preserve">Multimedia  / Multimedia (l. engleza) </t>
  </si>
  <si>
    <r>
      <t xml:space="preserve">Programul de studii: </t>
    </r>
    <r>
      <rPr>
        <b/>
        <sz val="10"/>
        <color rgb="FF000000"/>
        <rFont val="Times New Roman"/>
        <family val="1"/>
      </rPr>
      <t>JURNALISM (în limba maghiară) / JOURNALISM (in Hungarian) / ÚJSÁGÍRÁS (magyar nyelven)</t>
    </r>
  </si>
  <si>
    <r>
      <t xml:space="preserve">Titlul absolventului: </t>
    </r>
    <r>
      <rPr>
        <b/>
        <sz val="10"/>
        <color rgb="FF000000"/>
        <rFont val="Times New Roman"/>
        <family val="1"/>
      </rPr>
      <t>LICENȚIAT ÎN ȘTIINȚE ALE COMUNICĂRII</t>
    </r>
  </si>
  <si>
    <t>Videojurnalism (l. engleza)/ Videojournalism (in English)</t>
  </si>
  <si>
    <t>Sem. 3: Se aleg două discipline (2 și 3) din pachetul opțional 2 (ULX338)</t>
  </si>
  <si>
    <t>Sem. 2: Se alege o disciplină (1) din pachetul opțional 1 (ULX328)</t>
  </si>
  <si>
    <t>Sem. 4: Se aleg două discipline (4, 5) din pachetul opțional 3 (ULX348)</t>
  </si>
  <si>
    <t>Sem. 5: Se aleg două discipline (6, 7) din pachetul opțional 4 (ULX358)</t>
  </si>
  <si>
    <t>Sem. 6: Se aleg două discipline (8, 9) din pachetul opțional 5 (ULX368)</t>
  </si>
  <si>
    <t>ULX328</t>
  </si>
  <si>
    <t>* Practica se desfășoară pe parcursul semestrului (90 de ore)./ Professional internship is scheduled during the semester (90 hours)/ Szakmai gyakorlat a félév során (90 óra)</t>
  </si>
  <si>
    <t>Redactarea lucării de licență/Dissertation Writing/Szakdolgozatírás **</t>
  </si>
  <si>
    <t>0</t>
  </si>
  <si>
    <t>1</t>
  </si>
  <si>
    <t>ULX338</t>
  </si>
  <si>
    <t>ULX348</t>
  </si>
  <si>
    <t>ULX358</t>
  </si>
  <si>
    <t>ULX368</t>
  </si>
  <si>
    <t>DISCIPLINE FACULTATIVE TRANSVERSALE</t>
  </si>
  <si>
    <t>TOTALURI DISCIPLINE FACULTATIVE</t>
  </si>
  <si>
    <t>Curs opțional 4/ Optional Course 4/ Opcionális tantárgy 4</t>
  </si>
  <si>
    <t>Curs opțional 5/ Optional Course 5/ Opcionális tantárgy 5</t>
  </si>
  <si>
    <t>Curs opțional 6/ Optional Course 6/ Opcionális tantárgy 6</t>
  </si>
  <si>
    <t>Curs opțional 7/ Optional Course 7/ Opcionális tantárgy 7</t>
  </si>
  <si>
    <t>Curs opțional 8/ Optional Course 8/ Opcionális tantárgy 8</t>
  </si>
  <si>
    <t>Curs opțional 9/ Optional Course 9/ Opcionális tantárgy 9</t>
  </si>
  <si>
    <r>
      <t xml:space="preserve">Limba de predare:  </t>
    </r>
    <r>
      <rPr>
        <b/>
        <sz val="10"/>
        <color rgb="FF000000"/>
        <rFont val="Times New Roman"/>
        <family val="1"/>
      </rPr>
      <t>Maghiară</t>
    </r>
  </si>
  <si>
    <t>*Semestrul 6 include 2 săptămâni pentru elaborarea lucrării de licență și o săptămână pentru susținerea probelor examenului de finalizare a studiilor (contabilizate la stagii de practică). Stagiile de practică se desfășoară pe parcursul semestrului (90 ore).</t>
  </si>
  <si>
    <t>** Elaborarea lucrării de licență se desfășoară sub îndrumarea coordonatorului pe parcursul semestrului terminal (70 de ore) /  A szakdolgozat az irányító tanár vezetésével készül az utolsó félévben (70 óra).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</si>
</sst>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sz val="10"/>
      <name val="Times New Roman"/>
      <family val="1"/>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sz val="10"/>
      <color indexed="8"/>
      <name val="Times New Roman"/>
      <family val="1"/>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sz val="9"/>
      <color indexed="8"/>
      <name val="Times New Roman"/>
      <family val="1"/>
    </font>
    <font>
      <b/>
      <sz val="9"/>
      <color indexed="8"/>
      <name val="Times New Roman"/>
      <family val="1"/>
    </font>
    <font>
      <b/>
      <sz val="10"/>
      <name val="Times New Roman"/>
      <family val="1"/>
    </font>
    <font>
      <sz val="9"/>
      <color indexed="8"/>
      <name val="Times New Roman"/>
      <family val="1"/>
      <charset val="238"/>
    </font>
    <font>
      <b/>
      <sz val="11"/>
      <color theme="1"/>
      <name val="Calibri"/>
      <family val="2"/>
      <charset val="238"/>
      <scheme val="minor"/>
    </font>
    <font>
      <sz val="10"/>
      <name val="Times New Roman"/>
      <family val="1"/>
      <charset val="238"/>
    </font>
    <font>
      <sz val="9"/>
      <color indexed="81"/>
      <name val="Segoe UI"/>
      <family val="2"/>
      <charset val="238"/>
    </font>
    <font>
      <b/>
      <sz val="9"/>
      <color indexed="81"/>
      <name val="Segoe UI"/>
      <family val="2"/>
      <charset val="238"/>
    </font>
    <font>
      <b/>
      <sz val="10"/>
      <color rgb="FF000000"/>
      <name val="Times New Roman"/>
      <family val="1"/>
      <charset val="238"/>
    </font>
    <font>
      <sz val="10"/>
      <color rgb="FF000000"/>
      <name val="Times New Roman"/>
      <family val="1"/>
      <charset val="238"/>
    </font>
    <font>
      <b/>
      <sz val="10"/>
      <color theme="1"/>
      <name val="Times New Roman"/>
      <family val="1"/>
      <charset val="238"/>
    </font>
    <font>
      <b/>
      <i/>
      <sz val="10"/>
      <color rgb="FFFF0000"/>
      <name val="Times New Roman"/>
      <family val="1"/>
      <charset val="238"/>
    </font>
    <font>
      <u/>
      <sz val="11"/>
      <color theme="10"/>
      <name val="Calibri"/>
      <family val="2"/>
      <charset val="238"/>
      <scheme val="minor"/>
    </font>
    <font>
      <u/>
      <sz val="10"/>
      <color theme="10"/>
      <name val="Times New Roman"/>
      <family val="1"/>
      <charset val="238"/>
    </font>
    <font>
      <b/>
      <i/>
      <sz val="10"/>
      <color rgb="FF000000"/>
      <name val="Times New Roman"/>
      <family val="1"/>
      <charset val="238"/>
    </font>
    <font>
      <sz val="8"/>
      <color rgb="FF000000"/>
      <name val="Segoe UI"/>
      <family val="2"/>
    </font>
    <font>
      <sz val="10"/>
      <color rgb="FFFF0000"/>
      <name val="Times New Roman"/>
      <family val="1"/>
      <charset val="238"/>
    </font>
    <font>
      <i/>
      <sz val="10"/>
      <name val="Times New Roman"/>
      <family val="1"/>
    </font>
    <font>
      <sz val="9"/>
      <color rgb="FF000000"/>
      <name val="Times New Roman"/>
      <family val="1"/>
    </font>
    <font>
      <sz val="8"/>
      <color indexed="8"/>
      <name val="Times New Roman"/>
      <family val="1"/>
    </font>
    <font>
      <b/>
      <sz val="10"/>
      <color rgb="FF000000"/>
      <name val="Times New Roman"/>
      <family val="1"/>
    </font>
    <font>
      <sz val="10"/>
      <color rgb="FF000000"/>
      <name val="Times New Roman"/>
      <family val="1"/>
    </font>
    <font>
      <b/>
      <sz val="9"/>
      <color theme="1"/>
      <name val="Times New Roman"/>
      <family val="1"/>
    </font>
    <font>
      <b/>
      <sz val="8"/>
      <color theme="1"/>
      <name val="Times New Roman"/>
      <family val="1"/>
    </font>
    <font>
      <sz val="8"/>
      <color theme="1"/>
      <name val="Times New Roman"/>
      <family val="1"/>
    </font>
    <font>
      <sz val="7"/>
      <color theme="1"/>
      <name val="Times New Roman"/>
      <family val="1"/>
    </font>
    <font>
      <sz val="9"/>
      <color theme="1"/>
      <name val="Times New Roman"/>
      <family val="1"/>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1" fillId="0" borderId="0" applyNumberFormat="0" applyFill="0" applyBorder="0" applyAlignment="0" applyProtection="0"/>
  </cellStyleXfs>
  <cellXfs count="516">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lignment horizontal="left" vertical="center"/>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9"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lignment wrapText="1"/>
    </xf>
    <xf numFmtId="0" fontId="18" fillId="0" borderId="0" xfId="0" applyFont="1" applyAlignment="1" applyProtection="1">
      <alignment vertical="center" wrapText="1"/>
      <protection locked="0"/>
    </xf>
    <xf numFmtId="0" fontId="2" fillId="0" borderId="0" xfId="0" applyFont="1" applyAlignment="1" applyProtection="1">
      <alignment horizontal="left" vertical="center"/>
      <protection locked="0"/>
    </xf>
    <xf numFmtId="10" fontId="2" fillId="0" borderId="0" xfId="0" applyNumberFormat="1" applyFont="1" applyAlignment="1" applyProtection="1">
      <alignment horizontal="center" vertical="center"/>
      <protection locked="0"/>
    </xf>
    <xf numFmtId="9" fontId="2" fillId="0" borderId="0" xfId="0" applyNumberFormat="1" applyFont="1" applyAlignment="1">
      <alignment horizontal="center" vertical="center"/>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1" fontId="17" fillId="4"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protection locked="0"/>
    </xf>
    <xf numFmtId="10" fontId="2" fillId="0" borderId="0" xfId="0" applyNumberFormat="1" applyFont="1" applyAlignment="1" applyProtection="1">
      <alignment horizontal="left" vertical="center"/>
      <protection locked="0"/>
    </xf>
    <xf numFmtId="0" fontId="21" fillId="0" borderId="0" xfId="0" applyFont="1" applyAlignment="1">
      <alignment horizontal="center" vertical="center"/>
    </xf>
    <xf numFmtId="0" fontId="1" fillId="0" borderId="1" xfId="0" applyFont="1" applyBorder="1" applyProtection="1">
      <protection locked="0"/>
    </xf>
    <xf numFmtId="1" fontId="1" fillId="4" borderId="3"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3" xfId="0" applyNumberFormat="1" applyFont="1" applyFill="1" applyBorder="1" applyAlignment="1" applyProtection="1">
      <alignment horizontal="left" vertical="center"/>
      <protection locked="0"/>
    </xf>
    <xf numFmtId="1" fontId="2" fillId="4" borderId="3" xfId="0" applyNumberFormat="1" applyFont="1" applyFill="1" applyBorder="1" applyAlignment="1" applyProtection="1">
      <alignment horizontal="center" vertical="center"/>
      <protection locked="0"/>
    </xf>
    <xf numFmtId="2"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center"/>
    </xf>
    <xf numFmtId="0" fontId="1" fillId="0" borderId="0" xfId="0" applyFont="1" applyAlignment="1" applyProtection="1">
      <alignment horizontal="justify" vertical="center"/>
      <protection locked="0"/>
    </xf>
    <xf numFmtId="0" fontId="1" fillId="0" borderId="0" xfId="0" applyFont="1" applyAlignment="1" applyProtection="1">
      <alignment horizontal="justify"/>
      <protection locked="0"/>
    </xf>
    <xf numFmtId="0" fontId="9"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18" fillId="0" borderId="0" xfId="0" applyFont="1" applyAlignment="1" applyProtection="1">
      <alignment horizontal="left" vertical="center" wrapText="1"/>
      <protection locked="0"/>
    </xf>
    <xf numFmtId="1" fontId="24" fillId="3" borderId="1" xfId="0" applyNumberFormat="1" applyFont="1" applyFill="1" applyBorder="1" applyAlignment="1" applyProtection="1">
      <alignment horizontal="left" vertical="center"/>
      <protection locked="0"/>
    </xf>
    <xf numFmtId="1" fontId="9" fillId="3" borderId="1" xfId="0" applyNumberFormat="1" applyFont="1" applyFill="1" applyBorder="1" applyAlignment="1" applyProtection="1">
      <alignment horizontal="left" vertical="center"/>
      <protection locked="0"/>
    </xf>
    <xf numFmtId="1" fontId="9" fillId="3" borderId="1" xfId="0" applyNumberFormat="1" applyFont="1" applyFill="1" applyBorder="1" applyAlignment="1" applyProtection="1">
      <alignment horizontal="center" vertical="center"/>
      <protection locked="0"/>
    </xf>
    <xf numFmtId="2" fontId="2" fillId="0" borderId="1" xfId="0" applyNumberFormat="1" applyFont="1" applyBorder="1" applyAlignment="1">
      <alignment horizontal="center" vertical="center"/>
    </xf>
    <xf numFmtId="0" fontId="1" fillId="8" borderId="9" xfId="0" applyFont="1" applyFill="1" applyBorder="1" applyAlignment="1" applyProtection="1">
      <alignment horizontal="justify" vertical="center" wrapText="1"/>
      <protection locked="0"/>
    </xf>
    <xf numFmtId="0" fontId="1" fillId="8" borderId="4" xfId="0" applyFont="1" applyFill="1" applyBorder="1" applyAlignment="1" applyProtection="1">
      <alignment horizontal="justify" vertical="center" wrapText="1"/>
      <protection locked="0"/>
    </xf>
    <xf numFmtId="0" fontId="1" fillId="8" borderId="10" xfId="0" applyFont="1" applyFill="1" applyBorder="1" applyAlignment="1" applyProtection="1">
      <alignment horizontal="justify" vertical="center" wrapText="1"/>
      <protection locked="0"/>
    </xf>
    <xf numFmtId="0" fontId="1" fillId="8" borderId="14" xfId="0" applyFont="1" applyFill="1" applyBorder="1" applyAlignment="1" applyProtection="1">
      <alignment horizontal="justify" vertical="center" wrapText="1"/>
      <protection locked="0"/>
    </xf>
    <xf numFmtId="0" fontId="1" fillId="8" borderId="0" xfId="0" applyFont="1" applyFill="1" applyAlignment="1" applyProtection="1">
      <alignment horizontal="justify" vertical="center" wrapText="1"/>
      <protection locked="0"/>
    </xf>
    <xf numFmtId="0" fontId="1" fillId="8" borderId="15" xfId="0" applyFont="1" applyFill="1" applyBorder="1" applyAlignment="1" applyProtection="1">
      <alignment horizontal="justify" vertical="center" wrapText="1"/>
      <protection locked="0"/>
    </xf>
    <xf numFmtId="0" fontId="1" fillId="8" borderId="11" xfId="0" applyFont="1" applyFill="1" applyBorder="1" applyAlignment="1" applyProtection="1">
      <alignment horizontal="justify" vertical="center" wrapText="1"/>
      <protection locked="0"/>
    </xf>
    <xf numFmtId="0" fontId="1" fillId="8" borderId="7" xfId="0" applyFont="1" applyFill="1" applyBorder="1" applyAlignment="1" applyProtection="1">
      <alignment horizontal="justify" vertical="center" wrapText="1"/>
      <protection locked="0"/>
    </xf>
    <xf numFmtId="0" fontId="18" fillId="0" borderId="2"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0" xfId="0" applyFont="1" applyProtection="1">
      <protection locked="0"/>
    </xf>
    <xf numFmtId="0" fontId="1" fillId="0" borderId="0" xfId="0" applyFont="1" applyAlignment="1" applyProtection="1">
      <alignment horizontal="left" vertical="top"/>
      <protection locked="0"/>
    </xf>
    <xf numFmtId="49" fontId="1" fillId="3" borderId="1" xfId="0" applyNumberFormat="1" applyFont="1" applyFill="1" applyBorder="1" applyAlignment="1" applyProtection="1">
      <alignment horizontal="center" vertical="center"/>
      <protection locked="0"/>
    </xf>
    <xf numFmtId="0" fontId="5" fillId="0" borderId="0" xfId="0" applyFont="1" applyProtection="1">
      <protection locked="0"/>
    </xf>
    <xf numFmtId="0" fontId="28" fillId="0" borderId="0" xfId="0" applyFont="1" applyAlignment="1" applyProtection="1">
      <alignment vertical="top"/>
      <protection locked="0"/>
    </xf>
    <xf numFmtId="0" fontId="27" fillId="0" borderId="0" xfId="0" applyFont="1" applyAlignment="1" applyProtection="1">
      <alignment vertical="top"/>
      <protection locked="0"/>
    </xf>
    <xf numFmtId="0" fontId="14" fillId="0" borderId="0" xfId="0" applyFont="1" applyAlignment="1">
      <alignment horizontal="left" vertical="center"/>
    </xf>
    <xf numFmtId="0" fontId="9" fillId="0" borderId="0" xfId="0" applyFont="1" applyProtection="1">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40" fillId="0" borderId="0" xfId="0" applyFont="1" applyAlignment="1" applyProtection="1">
      <alignment horizontal="left" vertical="top"/>
      <protection locked="0"/>
    </xf>
    <xf numFmtId="0" fontId="38" fillId="0" borderId="0" xfId="0" applyFont="1" applyAlignment="1" applyProtection="1">
      <alignment horizontal="left" vertical="top"/>
      <protection locked="0"/>
    </xf>
    <xf numFmtId="0" fontId="2" fillId="0" borderId="12" xfId="0" applyFont="1" applyBorder="1" applyAlignment="1">
      <alignment horizontal="center" vertical="center"/>
    </xf>
    <xf numFmtId="0" fontId="14" fillId="0" borderId="0" xfId="0" applyFont="1" applyAlignment="1">
      <alignment vertical="center"/>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3" borderId="1"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center" vertical="top" wrapText="1"/>
      <protection locked="0"/>
    </xf>
    <xf numFmtId="0" fontId="1" fillId="0" borderId="1" xfId="0" applyFont="1" applyBorder="1" applyAlignment="1">
      <alignment horizontal="center" vertical="top" wrapText="1"/>
    </xf>
    <xf numFmtId="1" fontId="1" fillId="0" borderId="1" xfId="0" applyNumberFormat="1" applyFont="1" applyBorder="1" applyAlignment="1">
      <alignment horizontal="center" vertical="top" wrapText="1"/>
    </xf>
    <xf numFmtId="2" fontId="1" fillId="3" borderId="1" xfId="0" applyNumberFormat="1" applyFont="1" applyFill="1" applyBorder="1" applyAlignment="1" applyProtection="1">
      <alignment horizontal="center" vertical="top" wrapText="1"/>
      <protection locked="0"/>
    </xf>
    <xf numFmtId="1" fontId="1" fillId="3" borderId="6" xfId="0" applyNumberFormat="1" applyFont="1" applyFill="1" applyBorder="1" applyAlignment="1" applyProtection="1">
      <alignment horizontal="center" vertical="center"/>
      <protection locked="0"/>
    </xf>
    <xf numFmtId="1" fontId="1" fillId="0" borderId="0" xfId="0" applyNumberFormat="1" applyFont="1" applyAlignment="1" applyProtection="1">
      <alignment vertical="center"/>
      <protection locked="0"/>
    </xf>
    <xf numFmtId="1" fontId="2" fillId="0" borderId="12" xfId="0" applyNumberFormat="1" applyFont="1" applyBorder="1" applyAlignment="1">
      <alignment horizontal="center" vertical="center"/>
    </xf>
    <xf numFmtId="0" fontId="1" fillId="2" borderId="1" xfId="0" applyFont="1" applyFill="1" applyBorder="1" applyAlignment="1" applyProtection="1">
      <alignment horizontal="left" vertical="center" wrapText="1"/>
      <protection locked="0"/>
    </xf>
    <xf numFmtId="0" fontId="37" fillId="0" borderId="4"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45" fillId="0" borderId="24" xfId="0" applyFont="1" applyBorder="1" applyAlignment="1">
      <alignment horizontal="left" vertical="top"/>
    </xf>
    <xf numFmtId="0" fontId="45" fillId="0" borderId="7" xfId="0" applyFont="1" applyBorder="1" applyAlignment="1">
      <alignment horizontal="left" vertical="top"/>
    </xf>
    <xf numFmtId="0" fontId="45" fillId="0" borderId="8" xfId="0" applyFont="1" applyBorder="1" applyAlignment="1">
      <alignment horizontal="left" vertical="top"/>
    </xf>
    <xf numFmtId="0" fontId="45" fillId="0" borderId="11" xfId="0" applyFont="1" applyBorder="1" applyAlignment="1">
      <alignment horizontal="left" vertical="top"/>
    </xf>
    <xf numFmtId="0" fontId="43" fillId="0" borderId="22" xfId="0" applyFont="1" applyBorder="1" applyAlignment="1">
      <alignment horizontal="left" vertical="top"/>
    </xf>
    <xf numFmtId="0" fontId="43" fillId="0" borderId="0" xfId="0" applyFont="1" applyAlignment="1">
      <alignment horizontal="left" vertical="top"/>
    </xf>
    <xf numFmtId="0" fontId="43" fillId="0" borderId="15" xfId="0" applyFont="1" applyBorder="1" applyAlignment="1">
      <alignment horizontal="left" vertical="top"/>
    </xf>
    <xf numFmtId="0" fontId="43" fillId="0" borderId="14" xfId="0" applyFont="1" applyBorder="1" applyAlignment="1">
      <alignment horizontal="left" vertical="top"/>
    </xf>
    <xf numFmtId="0" fontId="45" fillId="0" borderId="22" xfId="0" applyFont="1" applyBorder="1" applyAlignment="1">
      <alignment horizontal="left" vertical="top"/>
    </xf>
    <xf numFmtId="0" fontId="45" fillId="0" borderId="0" xfId="0" applyFont="1" applyAlignment="1">
      <alignment horizontal="left" vertical="top"/>
    </xf>
    <xf numFmtId="0" fontId="45" fillId="0" borderId="15" xfId="0" applyFont="1" applyBorder="1" applyAlignment="1">
      <alignment horizontal="left" vertical="top"/>
    </xf>
    <xf numFmtId="0" fontId="45" fillId="0" borderId="14" xfId="0" applyFont="1" applyBorder="1" applyAlignment="1">
      <alignment horizontal="left" vertical="top"/>
    </xf>
    <xf numFmtId="0" fontId="43" fillId="0" borderId="24" xfId="0" applyFont="1" applyBorder="1" applyAlignment="1">
      <alignment horizontal="left" vertical="top"/>
    </xf>
    <xf numFmtId="0" fontId="43" fillId="0" borderId="7" xfId="0" applyFont="1" applyBorder="1" applyAlignment="1">
      <alignment horizontal="left" vertical="top"/>
    </xf>
    <xf numFmtId="0" fontId="43" fillId="0" borderId="8" xfId="0" applyFont="1" applyBorder="1" applyAlignment="1">
      <alignment horizontal="left" vertical="top"/>
    </xf>
    <xf numFmtId="0" fontId="43" fillId="0" borderId="11" xfId="0" applyFont="1" applyBorder="1" applyAlignment="1">
      <alignment horizontal="left" vertical="top"/>
    </xf>
    <xf numFmtId="0" fontId="39" fillId="0" borderId="2" xfId="0" applyFont="1" applyBorder="1" applyAlignment="1" applyProtection="1">
      <alignment horizontal="left" vertical="top"/>
      <protection locked="0"/>
    </xf>
    <xf numFmtId="0" fontId="39" fillId="0" borderId="5" xfId="0" applyFont="1" applyBorder="1" applyAlignment="1" applyProtection="1">
      <alignment horizontal="left" vertical="top"/>
      <protection locked="0"/>
    </xf>
    <xf numFmtId="0" fontId="39" fillId="0" borderId="6" xfId="0" applyFont="1" applyBorder="1" applyAlignment="1" applyProtection="1">
      <alignment horizontal="left" vertical="top"/>
      <protection locked="0"/>
    </xf>
    <xf numFmtId="0" fontId="43" fillId="0" borderId="25" xfId="0" applyFont="1" applyBorder="1" applyAlignment="1">
      <alignment vertical="top"/>
    </xf>
    <xf numFmtId="0" fontId="43" fillId="0" borderId="4" xfId="0" applyFont="1" applyBorder="1" applyAlignment="1">
      <alignment vertical="top"/>
    </xf>
    <xf numFmtId="0" fontId="43" fillId="0" borderId="10" xfId="0" applyFont="1" applyBorder="1" applyAlignment="1">
      <alignment vertical="top"/>
    </xf>
    <xf numFmtId="0" fontId="43" fillId="0" borderId="9" xfId="0" applyFont="1" applyBorder="1" applyAlignment="1">
      <alignment vertical="top"/>
    </xf>
    <xf numFmtId="0" fontId="43" fillId="0" borderId="11" xfId="0" applyFont="1" applyBorder="1" applyAlignment="1">
      <alignment horizontal="left" vertical="top" wrapText="1"/>
    </xf>
    <xf numFmtId="0" fontId="43" fillId="0" borderId="7" xfId="0" applyFont="1" applyBorder="1" applyAlignment="1">
      <alignment horizontal="left" vertical="top" wrapText="1"/>
    </xf>
    <xf numFmtId="0" fontId="43" fillId="0" borderId="23" xfId="0" applyFont="1" applyBorder="1" applyAlignment="1">
      <alignment horizontal="left" vertical="top" wrapText="1"/>
    </xf>
    <xf numFmtId="0" fontId="43" fillId="0" borderId="24" xfId="0" applyFont="1" applyBorder="1" applyAlignment="1">
      <alignment horizontal="left" vertical="top" wrapText="1"/>
    </xf>
    <xf numFmtId="0" fontId="43" fillId="0" borderId="8" xfId="0" applyFont="1" applyBorder="1" applyAlignment="1">
      <alignment horizontal="left" vertical="top" wrapText="1"/>
    </xf>
    <xf numFmtId="0" fontId="43" fillId="0" borderId="9" xfId="0" applyFont="1" applyBorder="1" applyAlignment="1">
      <alignment horizontal="left" vertical="top"/>
    </xf>
    <xf numFmtId="0" fontId="43" fillId="0" borderId="4" xfId="0" applyFont="1" applyBorder="1" applyAlignment="1">
      <alignment horizontal="left" vertical="top"/>
    </xf>
    <xf numFmtId="0" fontId="43" fillId="0" borderId="26" xfId="0" applyFont="1" applyBorder="1" applyAlignment="1">
      <alignment horizontal="left" vertical="top"/>
    </xf>
    <xf numFmtId="0" fontId="43" fillId="0" borderId="25" xfId="0" applyFont="1" applyBorder="1" applyAlignment="1">
      <alignment horizontal="left" vertical="top"/>
    </xf>
    <xf numFmtId="0" fontId="43" fillId="0" borderId="10" xfId="0" applyFont="1" applyBorder="1" applyAlignment="1">
      <alignment horizontal="left" vertical="top"/>
    </xf>
    <xf numFmtId="0" fontId="43" fillId="0" borderId="14" xfId="0" applyFont="1" applyBorder="1" applyAlignment="1">
      <alignment horizontal="left" vertical="top" wrapText="1"/>
    </xf>
    <xf numFmtId="0" fontId="43" fillId="0" borderId="0" xfId="0" applyFont="1" applyAlignment="1">
      <alignment horizontal="left" vertical="top" wrapText="1"/>
    </xf>
    <xf numFmtId="0" fontId="43" fillId="0" borderId="21" xfId="0" applyFont="1" applyBorder="1" applyAlignment="1">
      <alignment horizontal="left" vertical="top" wrapText="1"/>
    </xf>
    <xf numFmtId="0" fontId="43" fillId="0" borderId="22" xfId="0" applyFont="1" applyBorder="1" applyAlignment="1">
      <alignment horizontal="left" vertical="top" wrapText="1"/>
    </xf>
    <xf numFmtId="0" fontId="43" fillId="0" borderId="15" xfId="0" applyFont="1" applyBorder="1" applyAlignment="1">
      <alignment horizontal="left" vertical="top" wrapText="1"/>
    </xf>
    <xf numFmtId="0" fontId="45" fillId="0" borderId="14" xfId="0" applyFont="1" applyBorder="1" applyAlignment="1">
      <alignment horizontal="left" vertical="top" wrapText="1"/>
    </xf>
    <xf numFmtId="0" fontId="45" fillId="0" borderId="0" xfId="0" applyFont="1" applyAlignment="1">
      <alignment horizontal="left" vertical="top" wrapText="1"/>
    </xf>
    <xf numFmtId="0" fontId="45" fillId="0" borderId="21" xfId="0" applyFont="1" applyBorder="1" applyAlignment="1">
      <alignment horizontal="left" vertical="top" wrapText="1"/>
    </xf>
    <xf numFmtId="0" fontId="45" fillId="0" borderId="22" xfId="0" applyFont="1" applyBorder="1" applyAlignment="1">
      <alignment horizontal="left" vertical="top" wrapText="1"/>
    </xf>
    <xf numFmtId="0" fontId="45" fillId="0" borderId="15" xfId="0" applyFont="1" applyBorder="1" applyAlignment="1">
      <alignment horizontal="left" vertical="top" wrapText="1"/>
    </xf>
    <xf numFmtId="0" fontId="45" fillId="0" borderId="11" xfId="0" applyFont="1" applyBorder="1" applyAlignment="1">
      <alignment horizontal="left" vertical="top" wrapText="1"/>
    </xf>
    <xf numFmtId="0" fontId="45" fillId="0" borderId="7" xfId="0" applyFont="1" applyBorder="1" applyAlignment="1">
      <alignment horizontal="left" vertical="top" wrapText="1"/>
    </xf>
    <xf numFmtId="0" fontId="45" fillId="0" borderId="23" xfId="0" applyFont="1" applyBorder="1" applyAlignment="1">
      <alignment horizontal="left" vertical="top" wrapText="1"/>
    </xf>
    <xf numFmtId="0" fontId="45" fillId="0" borderId="24" xfId="0" applyFont="1" applyBorder="1" applyAlignment="1">
      <alignment horizontal="left" vertical="top" wrapText="1"/>
    </xf>
    <xf numFmtId="0" fontId="45" fillId="0" borderId="8" xfId="0" applyFont="1" applyBorder="1" applyAlignment="1">
      <alignment horizontal="left" vertical="top" wrapText="1"/>
    </xf>
    <xf numFmtId="0" fontId="43" fillId="0" borderId="21" xfId="0" applyFont="1" applyBorder="1" applyAlignment="1">
      <alignment horizontal="left" vertical="top"/>
    </xf>
    <xf numFmtId="0" fontId="42" fillId="0" borderId="11" xfId="0" applyFont="1" applyBorder="1" applyAlignment="1">
      <alignment vertical="top"/>
    </xf>
    <xf numFmtId="0" fontId="42" fillId="0" borderId="7" xfId="0" applyFont="1" applyBorder="1" applyAlignment="1">
      <alignment vertical="top"/>
    </xf>
    <xf numFmtId="0" fontId="42" fillId="0" borderId="23" xfId="0" applyFont="1" applyBorder="1" applyAlignment="1">
      <alignment vertical="top"/>
    </xf>
    <xf numFmtId="0" fontId="42" fillId="0" borderId="24" xfId="0" applyFont="1" applyBorder="1" applyAlignment="1">
      <alignment vertical="top"/>
    </xf>
    <xf numFmtId="0" fontId="42" fillId="0" borderId="8" xfId="0" applyFont="1" applyBorder="1" applyAlignment="1">
      <alignment vertical="top"/>
    </xf>
    <xf numFmtId="0" fontId="43" fillId="0" borderId="26" xfId="0" applyFont="1" applyBorder="1" applyAlignment="1">
      <alignment vertical="top"/>
    </xf>
    <xf numFmtId="0" fontId="45" fillId="0" borderId="2" xfId="0" applyFont="1" applyBorder="1" applyAlignment="1">
      <alignment horizontal="left" vertical="top" wrapText="1"/>
    </xf>
    <xf numFmtId="0" fontId="45" fillId="0" borderId="5" xfId="0" applyFont="1" applyBorder="1" applyAlignment="1">
      <alignment horizontal="left" vertical="top" wrapText="1"/>
    </xf>
    <xf numFmtId="0" fontId="45" fillId="0" borderId="6" xfId="0" applyFont="1" applyBorder="1" applyAlignment="1">
      <alignment horizontal="left" vertical="top" wrapText="1"/>
    </xf>
    <xf numFmtId="0" fontId="42" fillId="0" borderId="11" xfId="0" applyFont="1" applyBorder="1" applyAlignment="1">
      <alignment vertical="top" wrapText="1"/>
    </xf>
    <xf numFmtId="0" fontId="42" fillId="0" borderId="7" xfId="0" applyFont="1" applyBorder="1" applyAlignment="1">
      <alignment vertical="top" wrapText="1"/>
    </xf>
    <xf numFmtId="0" fontId="42" fillId="0" borderId="8" xfId="0" applyFont="1" applyBorder="1" applyAlignment="1">
      <alignment vertical="top" wrapText="1"/>
    </xf>
    <xf numFmtId="0" fontId="43" fillId="0" borderId="14" xfId="0" applyFont="1" applyBorder="1" applyAlignment="1">
      <alignment vertical="top"/>
    </xf>
    <xf numFmtId="0" fontId="43" fillId="0" borderId="0" xfId="0" applyFont="1" applyAlignment="1">
      <alignment vertical="top"/>
    </xf>
    <xf numFmtId="0" fontId="43" fillId="0" borderId="15" xfId="0" applyFont="1" applyBorder="1" applyAlignment="1">
      <alignment vertical="top"/>
    </xf>
    <xf numFmtId="0" fontId="41" fillId="0" borderId="2" xfId="0" applyFont="1" applyBorder="1" applyAlignment="1">
      <alignment vertical="top"/>
    </xf>
    <xf numFmtId="0" fontId="41" fillId="0" borderId="5" xfId="0" applyFont="1" applyBorder="1" applyAlignment="1">
      <alignment vertical="top"/>
    </xf>
    <xf numFmtId="0" fontId="41" fillId="0" borderId="6" xfId="0" applyFont="1" applyBorder="1" applyAlignment="1">
      <alignment vertical="top"/>
    </xf>
    <xf numFmtId="0" fontId="42" fillId="0" borderId="2" xfId="0" applyFont="1" applyBorder="1" applyAlignment="1">
      <alignment vertical="top"/>
    </xf>
    <xf numFmtId="0" fontId="42" fillId="0" borderId="5" xfId="0" applyFont="1" applyBorder="1" applyAlignment="1">
      <alignment vertical="top"/>
    </xf>
    <xf numFmtId="0" fontId="42" fillId="0" borderId="6" xfId="0" applyFont="1" applyBorder="1" applyAlignment="1">
      <alignment vertical="top"/>
    </xf>
    <xf numFmtId="0" fontId="43" fillId="0" borderId="25" xfId="0" applyFont="1" applyBorder="1" applyAlignment="1">
      <alignment horizontal="left" vertical="top" wrapText="1"/>
    </xf>
    <xf numFmtId="0" fontId="43" fillId="0" borderId="4" xfId="0" applyFont="1" applyBorder="1" applyAlignment="1">
      <alignment horizontal="left" vertical="top" wrapText="1"/>
    </xf>
    <xf numFmtId="0" fontId="43" fillId="0" borderId="26" xfId="0" applyFont="1" applyBorder="1" applyAlignment="1">
      <alignment horizontal="left" vertical="top" wrapText="1"/>
    </xf>
    <xf numFmtId="0" fontId="45" fillId="0" borderId="27" xfId="0" applyFont="1" applyBorder="1" applyAlignment="1">
      <alignment horizontal="left" vertical="top" wrapText="1"/>
    </xf>
    <xf numFmtId="0" fontId="45" fillId="0" borderId="28" xfId="0" applyFont="1" applyBorder="1" applyAlignment="1">
      <alignment horizontal="left" vertical="top" wrapText="1"/>
    </xf>
    <xf numFmtId="0" fontId="45" fillId="0" borderId="29" xfId="0" applyFont="1" applyBorder="1" applyAlignment="1">
      <alignment horizontal="left" vertical="top" wrapText="1"/>
    </xf>
    <xf numFmtId="0" fontId="42" fillId="0" borderId="16" xfId="0" applyFont="1" applyBorder="1" applyAlignment="1">
      <alignment vertical="top"/>
    </xf>
    <xf numFmtId="0" fontId="42" fillId="0" borderId="17" xfId="0" applyFont="1" applyBorder="1" applyAlignment="1">
      <alignment vertical="top"/>
    </xf>
    <xf numFmtId="0" fontId="42" fillId="0" borderId="18" xfId="0" applyFont="1" applyBorder="1" applyAlignment="1">
      <alignment vertical="top"/>
    </xf>
    <xf numFmtId="0" fontId="43" fillId="0" borderId="22" xfId="0" applyFont="1" applyBorder="1" applyAlignment="1">
      <alignment vertical="top"/>
    </xf>
    <xf numFmtId="0" fontId="43" fillId="0" borderId="21" xfId="0" applyFont="1" applyBorder="1" applyAlignment="1">
      <alignment vertical="top"/>
    </xf>
    <xf numFmtId="0" fontId="45" fillId="0" borderId="21" xfId="0" applyFont="1" applyBorder="1" applyAlignment="1">
      <alignment horizontal="left" vertical="top"/>
    </xf>
    <xf numFmtId="0" fontId="42" fillId="0" borderId="19" xfId="0" applyFont="1" applyBorder="1" applyAlignment="1">
      <alignment vertical="top"/>
    </xf>
    <xf numFmtId="0" fontId="42" fillId="0" borderId="20" xfId="0" applyFont="1" applyBorder="1" applyAlignment="1">
      <alignment vertical="top"/>
    </xf>
    <xf numFmtId="0" fontId="45" fillId="0" borderId="14" xfId="0" applyFont="1" applyBorder="1" applyAlignment="1">
      <alignment vertical="top" wrapText="1"/>
    </xf>
    <xf numFmtId="0" fontId="45" fillId="0" borderId="0" xfId="0" applyFont="1" applyAlignment="1">
      <alignment vertical="top" wrapText="1"/>
    </xf>
    <xf numFmtId="0" fontId="45" fillId="0" borderId="21" xfId="0" applyFont="1" applyBorder="1" applyAlignment="1">
      <alignment vertical="top" wrapText="1"/>
    </xf>
    <xf numFmtId="0" fontId="40" fillId="0" borderId="2" xfId="0" applyFont="1" applyBorder="1" applyAlignment="1" applyProtection="1">
      <alignment horizontal="left" vertical="top"/>
      <protection locked="0"/>
    </xf>
    <xf numFmtId="0" fontId="40" fillId="0" borderId="5" xfId="0" applyFont="1" applyBorder="1" applyAlignment="1" applyProtection="1">
      <alignment horizontal="left" vertical="top"/>
      <protection locked="0"/>
    </xf>
    <xf numFmtId="0" fontId="40" fillId="0" borderId="6" xfId="0" applyFont="1" applyBorder="1" applyAlignment="1" applyProtection="1">
      <alignment horizontal="left" vertical="top"/>
      <protection locked="0"/>
    </xf>
    <xf numFmtId="0" fontId="41" fillId="0" borderId="16" xfId="0" applyFont="1" applyBorder="1" applyAlignment="1">
      <alignment vertical="top"/>
    </xf>
    <xf numFmtId="0" fontId="41" fillId="0" borderId="17" xfId="0" applyFont="1" applyBorder="1" applyAlignment="1">
      <alignment vertical="top"/>
    </xf>
    <xf numFmtId="0" fontId="41" fillId="0" borderId="18" xfId="0" applyFont="1" applyBorder="1" applyAlignment="1">
      <alignment vertical="top"/>
    </xf>
    <xf numFmtId="0" fontId="43" fillId="0" borderId="14" xfId="0" applyFont="1" applyBorder="1" applyAlignment="1">
      <alignment vertical="top" wrapText="1"/>
    </xf>
    <xf numFmtId="0" fontId="43" fillId="0" borderId="0" xfId="0" applyFont="1" applyAlignment="1">
      <alignment vertical="top" wrapText="1"/>
    </xf>
    <xf numFmtId="0" fontId="43" fillId="0" borderId="21" xfId="0" applyFont="1" applyBorder="1" applyAlignment="1">
      <alignment vertical="top" wrapText="1"/>
    </xf>
    <xf numFmtId="0" fontId="8" fillId="7" borderId="0" xfId="0" applyFont="1" applyFill="1" applyAlignment="1" applyProtection="1">
      <alignment horizontal="left" vertical="center" wrapText="1"/>
      <protection locked="0"/>
    </xf>
    <xf numFmtId="0" fontId="32" fillId="0" borderId="0" xfId="1" applyFont="1" applyBorder="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45" fillId="0" borderId="14" xfId="0" applyFont="1" applyBorder="1" applyAlignment="1">
      <alignment vertical="top"/>
    </xf>
    <xf numFmtId="0" fontId="45" fillId="0" borderId="0" xfId="0" applyFont="1" applyAlignment="1">
      <alignment vertical="top"/>
    </xf>
    <xf numFmtId="0" fontId="45" fillId="0" borderId="21" xfId="0" applyFont="1" applyBorder="1" applyAlignment="1">
      <alignment vertical="top"/>
    </xf>
    <xf numFmtId="0" fontId="45" fillId="0" borderId="11" xfId="0" applyFont="1" applyBorder="1" applyAlignment="1">
      <alignment vertical="top"/>
    </xf>
    <xf numFmtId="0" fontId="45" fillId="0" borderId="7" xfId="0" applyFont="1" applyBorder="1" applyAlignment="1">
      <alignment vertical="top"/>
    </xf>
    <xf numFmtId="0" fontId="45" fillId="0" borderId="23" xfId="0" applyFont="1" applyBorder="1" applyAlignment="1">
      <alignment vertical="top"/>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2"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4" fillId="0" borderId="4" xfId="0" applyFont="1" applyBorder="1" applyAlignment="1">
      <alignment vertical="center" wrapText="1"/>
    </xf>
    <xf numFmtId="0" fontId="14" fillId="0" borderId="10" xfId="0" applyFont="1" applyBorder="1" applyAlignment="1">
      <alignment vertical="center" wrapText="1"/>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4" xfId="0" applyFont="1" applyBorder="1" applyAlignment="1" applyProtection="1">
      <alignment wrapText="1"/>
      <protection locked="0"/>
    </xf>
    <xf numFmtId="0" fontId="1" fillId="0" borderId="0" xfId="0" applyFont="1" applyAlignment="1" applyProtection="1">
      <alignment wrapText="1"/>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9" fillId="0" borderId="14"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 fillId="0" borderId="14" xfId="0" applyFont="1" applyBorder="1" applyProtection="1">
      <protection locked="0"/>
    </xf>
    <xf numFmtId="0" fontId="1" fillId="0" borderId="0" xfId="0" applyFont="1" applyProtection="1">
      <protection locked="0"/>
    </xf>
    <xf numFmtId="0" fontId="2" fillId="0" borderId="0" xfId="0" applyFont="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lignment horizontal="center" vertical="center"/>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2" fontId="1" fillId="0" borderId="1" xfId="0" applyNumberFormat="1" applyFont="1" applyBorder="1" applyAlignment="1">
      <alignment horizontal="center" vertical="center"/>
    </xf>
    <xf numFmtId="10" fontId="2" fillId="0" borderId="1" xfId="0" applyNumberFormat="1" applyFont="1" applyBorder="1" applyAlignment="1" applyProtection="1">
      <alignment horizontal="left" vertical="center"/>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9" fillId="3" borderId="2"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1" fillId="0" borderId="0" xfId="0" applyFont="1" applyAlignment="1">
      <alignment wrapText="1"/>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1" fillId="0" borderId="1" xfId="0" applyFont="1" applyBorder="1" applyAlignment="1">
      <alignment horizontal="left" vertical="top"/>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3" borderId="2"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6" borderId="14" xfId="0" applyFont="1" applyFill="1" applyBorder="1" applyAlignment="1">
      <alignment wrapText="1"/>
    </xf>
    <xf numFmtId="0" fontId="1" fillId="6" borderId="0" xfId="0" applyFont="1" applyFill="1" applyAlignment="1">
      <alignment wrapText="1"/>
    </xf>
    <xf numFmtId="0" fontId="7" fillId="3" borderId="2"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2" fillId="0" borderId="0" xfId="0" applyFont="1" applyAlignment="1" applyProtection="1">
      <alignment vertical="center"/>
      <protection locked="0"/>
    </xf>
    <xf numFmtId="0" fontId="29" fillId="0" borderId="0" xfId="0" applyFont="1" applyAlignment="1">
      <alignment horizontal="center" vertical="center"/>
    </xf>
    <xf numFmtId="0" fontId="29" fillId="0" borderId="7" xfId="0" applyFont="1" applyBorder="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horizontal="left" vertical="top"/>
      <protection locked="0"/>
    </xf>
    <xf numFmtId="0" fontId="2" fillId="0" borderId="7" xfId="0" applyFont="1" applyBorder="1" applyAlignment="1" applyProtection="1">
      <alignment horizontal="left"/>
      <protection locked="0"/>
    </xf>
    <xf numFmtId="0" fontId="1" fillId="0" borderId="0" xfId="0" applyFont="1" applyAlignment="1" applyProtection="1">
      <alignment horizontal="justify"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center" vertical="center"/>
      <protection locked="0"/>
    </xf>
    <xf numFmtId="1" fontId="1" fillId="4" borderId="12"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40" fillId="0" borderId="0" xfId="0" applyFont="1" applyAlignment="1" applyProtection="1">
      <alignment horizontal="left" vertical="top"/>
      <protection locked="0"/>
    </xf>
    <xf numFmtId="0" fontId="38" fillId="0" borderId="0" xfId="0" applyFont="1" applyAlignment="1" applyProtection="1">
      <alignment horizontal="left" vertical="top"/>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24" fillId="0" borderId="0" xfId="0" applyFont="1" applyAlignment="1" applyProtection="1">
      <alignment vertical="center"/>
      <protection locked="0"/>
    </xf>
    <xf numFmtId="1" fontId="19" fillId="4" borderId="2" xfId="0" applyNumberFormat="1" applyFont="1" applyFill="1" applyBorder="1" applyAlignment="1" applyProtection="1">
      <alignment horizontal="left" vertical="center"/>
      <protection locked="0"/>
    </xf>
    <xf numFmtId="1" fontId="19" fillId="4" borderId="5" xfId="0" applyNumberFormat="1" applyFont="1" applyFill="1" applyBorder="1" applyAlignment="1" applyProtection="1">
      <alignment horizontal="left" vertical="center"/>
      <protection locked="0"/>
    </xf>
    <xf numFmtId="1" fontId="19" fillId="4" borderId="6" xfId="0" applyNumberFormat="1" applyFont="1" applyFill="1" applyBorder="1" applyAlignment="1" applyProtection="1">
      <alignment horizontal="left" vertical="center"/>
      <protection locked="0"/>
    </xf>
    <xf numFmtId="1" fontId="1" fillId="4" borderId="3" xfId="0" applyNumberFormat="1" applyFont="1" applyFill="1" applyBorder="1" applyAlignment="1" applyProtection="1">
      <alignment horizontal="left" vertical="center"/>
      <protection locked="0"/>
    </xf>
    <xf numFmtId="1" fontId="1" fillId="4" borderId="12" xfId="0" applyNumberFormat="1" applyFont="1" applyFill="1" applyBorder="1" applyAlignment="1" applyProtection="1">
      <alignment horizontal="left" vertical="center"/>
      <protection locked="0"/>
    </xf>
    <xf numFmtId="1" fontId="19" fillId="4" borderId="9" xfId="0" applyNumberFormat="1" applyFont="1" applyFill="1" applyBorder="1" applyAlignment="1" applyProtection="1">
      <alignment horizontal="left" vertical="center"/>
      <protection locked="0"/>
    </xf>
    <xf numFmtId="1" fontId="19" fillId="4" borderId="4" xfId="0" applyNumberFormat="1" applyFont="1" applyFill="1" applyBorder="1" applyAlignment="1" applyProtection="1">
      <alignment horizontal="left" vertical="center"/>
      <protection locked="0"/>
    </xf>
    <xf numFmtId="1" fontId="19" fillId="4" borderId="10" xfId="0" applyNumberFormat="1" applyFont="1" applyFill="1" applyBorder="1" applyAlignment="1" applyProtection="1">
      <alignment horizontal="left" vertical="center"/>
      <protection locked="0"/>
    </xf>
    <xf numFmtId="1" fontId="19" fillId="4" borderId="11" xfId="0" applyNumberFormat="1" applyFont="1" applyFill="1" applyBorder="1" applyAlignment="1" applyProtection="1">
      <alignment horizontal="left" vertical="center"/>
      <protection locked="0"/>
    </xf>
    <xf numFmtId="1" fontId="19" fillId="4" borderId="7" xfId="0" applyNumberFormat="1" applyFont="1" applyFill="1" applyBorder="1" applyAlignment="1" applyProtection="1">
      <alignment horizontal="left" vertical="center"/>
      <protection locked="0"/>
    </xf>
    <xf numFmtId="1" fontId="19" fillId="4" borderId="8" xfId="0" applyNumberFormat="1" applyFont="1" applyFill="1" applyBorder="1" applyAlignment="1" applyProtection="1">
      <alignment horizontal="left" vertical="center"/>
      <protection locked="0"/>
    </xf>
    <xf numFmtId="1" fontId="1" fillId="4" borderId="13"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13"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1" fontId="2" fillId="4" borderId="3"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2" fillId="4" borderId="13" xfId="0" applyNumberFormat="1" applyFont="1" applyFill="1" applyBorder="1" applyAlignment="1" applyProtection="1">
      <alignment horizontal="center" vertical="center"/>
      <protection locked="0"/>
    </xf>
    <xf numFmtId="1" fontId="1" fillId="4" borderId="13" xfId="0" applyNumberFormat="1" applyFont="1" applyFill="1" applyBorder="1" applyAlignment="1" applyProtection="1">
      <alignment horizontal="left" vertical="center"/>
      <protection locked="0"/>
    </xf>
    <xf numFmtId="1" fontId="19" fillId="3" borderId="1" xfId="0" applyNumberFormat="1" applyFont="1" applyFill="1" applyBorder="1" applyAlignment="1" applyProtection="1">
      <alignment vertical="center" wrapText="1"/>
      <protection locked="0"/>
    </xf>
    <xf numFmtId="1" fontId="1" fillId="0" borderId="3" xfId="0" applyNumberFormat="1" applyFont="1" applyBorder="1" applyAlignment="1" applyProtection="1">
      <alignment horizontal="center" vertical="center"/>
      <protection locked="0"/>
    </xf>
    <xf numFmtId="1" fontId="1" fillId="0" borderId="13"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0" fontId="7" fillId="0" borderId="13" xfId="0" applyFont="1" applyBorder="1" applyAlignment="1">
      <alignment horizontal="center" vertical="center"/>
    </xf>
    <xf numFmtId="1" fontId="1" fillId="4" borderId="1" xfId="0" applyNumberFormat="1" applyFont="1" applyFill="1" applyBorder="1" applyAlignment="1" applyProtection="1">
      <alignment horizontal="left" vertical="center"/>
      <protection locked="0"/>
    </xf>
    <xf numFmtId="1" fontId="19" fillId="4" borderId="1" xfId="0" applyNumberFormat="1"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5" borderId="0" xfId="0" applyFont="1" applyFill="1" applyAlignment="1" applyProtection="1">
      <alignment horizontal="left" vertical="top" wrapText="1"/>
      <protection locked="0"/>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1" fontId="7" fillId="3" borderId="2" xfId="0" applyNumberFormat="1" applyFont="1" applyFill="1" applyBorder="1" applyAlignment="1" applyProtection="1">
      <alignment horizontal="left" vertical="center"/>
      <protection locked="0"/>
    </xf>
    <xf numFmtId="1" fontId="7" fillId="3" borderId="5" xfId="0" applyNumberFormat="1" applyFont="1" applyFill="1" applyBorder="1" applyAlignment="1" applyProtection="1">
      <alignment horizontal="left" vertical="center"/>
      <protection locked="0"/>
    </xf>
    <xf numFmtId="1" fontId="7" fillId="3" borderId="6" xfId="0" applyNumberFormat="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37" fillId="0" borderId="0" xfId="0" applyFont="1" applyAlignment="1" applyProtection="1">
      <alignment vertical="center"/>
      <protection locked="0"/>
    </xf>
    <xf numFmtId="0" fontId="2" fillId="0" borderId="0" xfId="0" applyFont="1" applyProtection="1">
      <protection locked="0"/>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 fontId="1" fillId="0" borderId="3"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14" fillId="0" borderId="4" xfId="0" applyFont="1" applyBorder="1" applyAlignment="1" applyProtection="1">
      <alignment horizontal="justify" vertical="center"/>
      <protection locked="0"/>
    </xf>
    <xf numFmtId="0" fontId="14" fillId="0" borderId="0" xfId="0" applyFont="1" applyAlignment="1" applyProtection="1">
      <alignment horizontal="justify" vertical="center"/>
      <protection locked="0"/>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0" fillId="0" borderId="2"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1" fontId="1" fillId="3" borderId="9" xfId="0" applyNumberFormat="1" applyFont="1" applyFill="1" applyBorder="1" applyAlignment="1" applyProtection="1">
      <alignment horizontal="left" vertical="center"/>
      <protection locked="0"/>
    </xf>
    <xf numFmtId="1" fontId="1" fillId="3" borderId="4" xfId="0" applyNumberFormat="1" applyFont="1" applyFill="1" applyBorder="1" applyAlignment="1" applyProtection="1">
      <alignment horizontal="left" vertical="center"/>
      <protection locked="0"/>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7" xfId="0" applyNumberFormat="1" applyFont="1" applyFill="1" applyBorder="1" applyAlignment="1" applyProtection="1">
      <alignment horizontal="left" vertical="center"/>
      <protection locked="0"/>
    </xf>
    <xf numFmtId="1" fontId="1" fillId="3" borderId="8" xfId="0" applyNumberFormat="1" applyFont="1" applyFill="1" applyBorder="1" applyAlignment="1" applyProtection="1">
      <alignment horizontal="left" vertical="center"/>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 fontId="9" fillId="3" borderId="2" xfId="0" applyNumberFormat="1" applyFont="1" applyFill="1" applyBorder="1" applyAlignment="1" applyProtection="1">
      <alignment horizontal="left" vertical="center" wrapText="1"/>
      <protection locked="0"/>
    </xf>
    <xf numFmtId="1" fontId="9" fillId="3" borderId="5" xfId="0" applyNumberFormat="1" applyFont="1" applyFill="1" applyBorder="1" applyAlignment="1" applyProtection="1">
      <alignment horizontal="left" vertical="center" wrapText="1"/>
      <protection locked="0"/>
    </xf>
    <xf numFmtId="1" fontId="9" fillId="3" borderId="6" xfId="0" applyNumberFormat="1"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protection locked="0"/>
    </xf>
    <xf numFmtId="0" fontId="42" fillId="0" borderId="14" xfId="0" applyFont="1" applyBorder="1" applyAlignment="1">
      <alignment vertical="top"/>
    </xf>
    <xf numFmtId="0" fontId="42" fillId="0" borderId="0" xfId="0" applyFont="1" applyAlignment="1">
      <alignment vertical="top"/>
    </xf>
    <xf numFmtId="0" fontId="42" fillId="0" borderId="15" xfId="0" applyFont="1" applyBorder="1" applyAlignment="1">
      <alignment vertical="top"/>
    </xf>
    <xf numFmtId="0" fontId="14" fillId="0" borderId="4" xfId="0" applyFont="1" applyBorder="1" applyAlignment="1">
      <alignment horizontal="justify" vertical="center"/>
    </xf>
    <xf numFmtId="0" fontId="14" fillId="0" borderId="0" xfId="0" applyFont="1" applyAlignment="1">
      <alignment horizontal="justify" vertical="center"/>
    </xf>
    <xf numFmtId="0" fontId="9" fillId="3" borderId="2"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16" fillId="7" borderId="1" xfId="0" applyFont="1" applyFill="1" applyBorder="1" applyAlignment="1" applyProtection="1">
      <alignment horizontal="left" vertical="top" wrapText="1"/>
      <protection locked="0"/>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1" xfId="0" applyFont="1" applyFill="1" applyBorder="1" applyAlignment="1">
      <alignment horizontal="left" vertical="center"/>
    </xf>
    <xf numFmtId="2"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2" fillId="4" borderId="9" xfId="0" applyNumberFormat="1" applyFont="1" applyFill="1" applyBorder="1" applyAlignment="1" applyProtection="1">
      <alignment horizontal="left" vertical="center"/>
      <protection locked="0"/>
    </xf>
    <xf numFmtId="1" fontId="22" fillId="4" borderId="4" xfId="0" applyNumberFormat="1" applyFont="1" applyFill="1" applyBorder="1" applyAlignment="1" applyProtection="1">
      <alignment horizontal="left" vertical="center"/>
      <protection locked="0"/>
    </xf>
    <xf numFmtId="1" fontId="22" fillId="4" borderId="10" xfId="0" applyNumberFormat="1" applyFont="1" applyFill="1" applyBorder="1" applyAlignment="1" applyProtection="1">
      <alignment horizontal="left" vertical="center"/>
      <protection locked="0"/>
    </xf>
    <xf numFmtId="1" fontId="22" fillId="4" borderId="14" xfId="0" applyNumberFormat="1" applyFont="1" applyFill="1" applyBorder="1" applyAlignment="1" applyProtection="1">
      <alignment horizontal="left" vertical="center"/>
      <protection locked="0"/>
    </xf>
    <xf numFmtId="1" fontId="22" fillId="4" borderId="0" xfId="0" applyNumberFormat="1" applyFont="1" applyFill="1" applyAlignment="1" applyProtection="1">
      <alignment horizontal="left" vertical="center"/>
      <protection locked="0"/>
    </xf>
    <xf numFmtId="1" fontId="22" fillId="4" borderId="15" xfId="0" applyNumberFormat="1" applyFont="1" applyFill="1" applyBorder="1" applyAlignment="1" applyProtection="1">
      <alignment horizontal="left" vertical="center"/>
      <protection locked="0"/>
    </xf>
    <xf numFmtId="1" fontId="22" fillId="4" borderId="11" xfId="0" applyNumberFormat="1" applyFont="1" applyFill="1" applyBorder="1" applyAlignment="1" applyProtection="1">
      <alignment horizontal="left" vertical="center"/>
      <protection locked="0"/>
    </xf>
    <xf numFmtId="1" fontId="22" fillId="4" borderId="7" xfId="0" applyNumberFormat="1" applyFont="1" applyFill="1" applyBorder="1" applyAlignment="1" applyProtection="1">
      <alignment horizontal="left" vertical="center"/>
      <protection locked="0"/>
    </xf>
    <xf numFmtId="1" fontId="22" fillId="4" borderId="8" xfId="0" applyNumberFormat="1" applyFont="1" applyFill="1" applyBorder="1" applyAlignment="1" applyProtection="1">
      <alignment horizontal="left" vertical="center"/>
      <protection locked="0"/>
    </xf>
    <xf numFmtId="1" fontId="2" fillId="0" borderId="12" xfId="0" applyNumberFormat="1" applyFont="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6" xfId="0" applyFont="1" applyBorder="1" applyAlignment="1">
      <alignment horizontal="center" vertical="center"/>
    </xf>
    <xf numFmtId="9" fontId="1" fillId="0" borderId="2" xfId="0" applyNumberFormat="1" applyFont="1" applyBorder="1" applyAlignment="1">
      <alignment horizontal="center"/>
    </xf>
    <xf numFmtId="9" fontId="1" fillId="0" borderId="6" xfId="0" applyNumberFormat="1" applyFont="1" applyBorder="1" applyAlignment="1">
      <alignment horizontal="center"/>
    </xf>
    <xf numFmtId="10" fontId="2" fillId="4" borderId="1" xfId="0" applyNumberFormat="1" applyFont="1" applyFill="1" applyBorder="1" applyAlignment="1">
      <alignment horizontal="center" vertical="center"/>
    </xf>
    <xf numFmtId="9" fontId="2" fillId="0" borderId="2" xfId="0" applyNumberFormat="1" applyFont="1" applyBorder="1" applyAlignment="1">
      <alignment horizontal="center" vertical="center"/>
    </xf>
    <xf numFmtId="9" fontId="2" fillId="0" borderId="6" xfId="0" applyNumberFormat="1" applyFont="1" applyBorder="1" applyAlignment="1">
      <alignment horizontal="center" vertical="center"/>
    </xf>
    <xf numFmtId="0" fontId="1" fillId="0" borderId="2" xfId="0" applyFont="1" applyBorder="1" applyAlignment="1">
      <alignment horizontal="center"/>
    </xf>
    <xf numFmtId="0" fontId="1" fillId="0" borderId="6" xfId="0" applyFont="1" applyBorder="1" applyAlignment="1">
      <alignment horizontal="center"/>
    </xf>
    <xf numFmtId="1" fontId="1" fillId="0" borderId="2"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2" xfId="0" applyFont="1" applyBorder="1" applyAlignment="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5"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7" fillId="4" borderId="2" xfId="0" applyNumberFormat="1" applyFont="1" applyFill="1" applyBorder="1" applyAlignment="1" applyProtection="1">
      <alignment horizontal="center" vertical="center"/>
      <protection locked="0"/>
    </xf>
    <xf numFmtId="1" fontId="17" fillId="4" borderId="5" xfId="0" applyNumberFormat="1" applyFont="1" applyFill="1" applyBorder="1" applyAlignment="1" applyProtection="1">
      <alignment horizontal="center" vertical="center"/>
      <protection locked="0"/>
    </xf>
    <xf numFmtId="1" fontId="17" fillId="4" borderId="6"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10" fontId="2" fillId="0" borderId="1" xfId="0" applyNumberFormat="1"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1" fontId="14" fillId="4" borderId="2" xfId="0" applyNumberFormat="1" applyFont="1" applyFill="1" applyBorder="1" applyAlignment="1">
      <alignment horizontal="center" vertical="center"/>
    </xf>
    <xf numFmtId="0" fontId="14" fillId="4" borderId="6" xfId="0" applyFont="1" applyFill="1" applyBorder="1" applyAlignment="1">
      <alignment horizontal="center" vertical="center"/>
    </xf>
    <xf numFmtId="0" fontId="2" fillId="0" borderId="0" xfId="0" applyFont="1" applyAlignment="1">
      <alignment horizontal="left" vertical="center"/>
    </xf>
    <xf numFmtId="10" fontId="14" fillId="4" borderId="2" xfId="0" applyNumberFormat="1" applyFont="1" applyFill="1" applyBorder="1" applyAlignment="1">
      <alignment horizontal="center" vertical="center"/>
    </xf>
    <xf numFmtId="10" fontId="14" fillId="4" borderId="5" xfId="0" applyNumberFormat="1" applyFont="1" applyFill="1" applyBorder="1" applyAlignment="1">
      <alignment horizontal="center" vertical="center"/>
    </xf>
    <xf numFmtId="10" fontId="14" fillId="4" borderId="6" xfId="0" applyNumberFormat="1" applyFont="1" applyFill="1" applyBorder="1" applyAlignment="1">
      <alignment horizontal="center" vertical="center"/>
    </xf>
    <xf numFmtId="1"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1" fontId="2" fillId="4" borderId="2" xfId="0" applyNumberFormat="1" applyFont="1" applyFill="1" applyBorder="1" applyAlignment="1">
      <alignment horizontal="center" vertical="center"/>
    </xf>
    <xf numFmtId="0" fontId="2" fillId="4" borderId="6" xfId="0" applyFont="1" applyFill="1" applyBorder="1" applyAlignment="1">
      <alignment horizontal="center" vertical="center"/>
    </xf>
    <xf numFmtId="10" fontId="14" fillId="4" borderId="1" xfId="0" applyNumberFormat="1" applyFont="1" applyFill="1" applyBorder="1" applyAlignment="1">
      <alignment horizontal="center" vertical="center"/>
    </xf>
    <xf numFmtId="0" fontId="16" fillId="7" borderId="1" xfId="0" applyFont="1" applyFill="1" applyBorder="1" applyAlignment="1">
      <alignment horizontal="center" vertical="center" wrapText="1"/>
    </xf>
    <xf numFmtId="0" fontId="14" fillId="8" borderId="9" xfId="0" applyFont="1" applyFill="1" applyBorder="1" applyAlignment="1" applyProtection="1">
      <alignment horizontal="center" vertical="center" wrapText="1"/>
      <protection locked="0"/>
    </xf>
    <xf numFmtId="0" fontId="14" fillId="8" borderId="10" xfId="0" applyFont="1" applyFill="1" applyBorder="1" applyAlignment="1" applyProtection="1">
      <alignment horizontal="center" vertical="center" wrapText="1"/>
      <protection locked="0"/>
    </xf>
    <xf numFmtId="0" fontId="14" fillId="8" borderId="11" xfId="0" applyFont="1" applyFill="1" applyBorder="1" applyAlignment="1" applyProtection="1">
      <alignment horizontal="center" vertical="center" wrapText="1"/>
      <protection locked="0"/>
    </xf>
    <xf numFmtId="0" fontId="14" fillId="8" borderId="8" xfId="0" applyFont="1" applyFill="1" applyBorder="1" applyAlignment="1" applyProtection="1">
      <alignment horizontal="center" vertical="center" wrapText="1"/>
      <protection locked="0"/>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2" fillId="4" borderId="1" xfId="0" applyFont="1" applyFill="1" applyBorder="1" applyAlignment="1">
      <alignment horizontal="center" vertical="center"/>
    </xf>
    <xf numFmtId="0" fontId="14" fillId="3" borderId="1" xfId="0" applyFont="1" applyFill="1" applyBorder="1" applyAlignment="1">
      <alignment horizontal="center" vertical="center"/>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center"/>
    </xf>
    <xf numFmtId="0" fontId="0" fillId="0" borderId="0" xfId="0" applyAlignment="1">
      <alignment horizontal="left" vertical="center"/>
    </xf>
    <xf numFmtId="0" fontId="23" fillId="0" borderId="0" xfId="0" applyFont="1" applyAlignment="1">
      <alignment horizontal="center"/>
    </xf>
    <xf numFmtId="0" fontId="23" fillId="9" borderId="1" xfId="0" applyFont="1" applyFill="1" applyBorder="1" applyAlignment="1">
      <alignment horizontal="left" vertical="center" wrapText="1"/>
    </xf>
    <xf numFmtId="0" fontId="0" fillId="9" borderId="1" xfId="0" applyFill="1" applyBorder="1" applyAlignment="1">
      <alignment horizontal="center"/>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9" borderId="2" xfId="0" applyFill="1" applyBorder="1" applyAlignment="1">
      <alignment horizontal="center"/>
    </xf>
    <xf numFmtId="0" fontId="0" fillId="9" borderId="6" xfId="0"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3" fillId="9" borderId="2" xfId="0" applyFont="1" applyFill="1" applyBorder="1" applyAlignment="1">
      <alignment horizontal="left"/>
    </xf>
    <xf numFmtId="0" fontId="23" fillId="9" borderId="5" xfId="0" applyFont="1" applyFill="1" applyBorder="1" applyAlignment="1">
      <alignment horizontal="left"/>
    </xf>
    <xf numFmtId="0" fontId="23" fillId="9" borderId="6" xfId="0" applyFont="1" applyFill="1" applyBorder="1" applyAlignment="1">
      <alignment horizontal="left"/>
    </xf>
  </cellXfs>
  <cellStyles count="2">
    <cellStyle name="Hyperlink" xfId="1" builtinId="8"/>
    <cellStyle name="Normal" xfId="0" builtinId="0"/>
  </cellStyles>
  <dxfs count="7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00B05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C00000"/>
        </patternFill>
      </fill>
    </dxf>
    <dxf>
      <fill>
        <patternFill>
          <bgColor rgb="FF92D050"/>
        </patternFill>
      </fill>
    </dxf>
    <dxf>
      <font>
        <condense val="0"/>
        <extend val="0"/>
        <color rgb="FF9C0006"/>
      </font>
      <fill>
        <patternFill>
          <bgColor rgb="FFFFC7CE"/>
        </patternFill>
      </fill>
    </dxf>
    <dxf>
      <fill>
        <patternFill>
          <bgColor rgb="FF00B050"/>
        </patternFill>
      </fill>
    </dxf>
    <dxf>
      <fill>
        <patternFill>
          <bgColor rgb="FFFF0000"/>
        </patternFill>
      </fill>
    </dxf>
    <dxf>
      <fill>
        <patternFill>
          <bgColor rgb="FF92D050"/>
        </patternFill>
      </fill>
    </dxf>
    <dxf>
      <fill>
        <patternFill>
          <bgColor rgb="FFC00000"/>
        </patternFill>
      </fill>
    </dxf>
    <dxf>
      <fill>
        <patternFill>
          <bgColor rgb="FFFF0000"/>
        </patternFill>
      </fill>
    </dxf>
    <dxf>
      <fill>
        <patternFill>
          <bgColor rgb="FFC00000"/>
        </patternFill>
      </fill>
    </dxf>
    <dxf>
      <fill>
        <patternFill>
          <bgColor rgb="FF00B050"/>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00B050"/>
        </patternFill>
      </fill>
    </dxf>
    <dxf>
      <fill>
        <patternFill>
          <bgColor rgb="FF00B050"/>
        </patternFill>
      </fill>
    </dxf>
    <dxf>
      <fill>
        <patternFill>
          <bgColor rgb="FFC00000"/>
        </patternFill>
      </fill>
    </dxf>
    <dxf>
      <fill>
        <patternFill>
          <bgColor rgb="FFFF0000"/>
        </patternFill>
      </fill>
    </dxf>
    <dxf>
      <font>
        <condense val="0"/>
        <extend val="0"/>
        <color rgb="FF9C0006"/>
      </font>
      <fill>
        <patternFill>
          <bgColor rgb="FFFFC7CE"/>
        </patternFill>
      </fill>
    </dxf>
    <dxf>
      <fill>
        <patternFill>
          <bgColor rgb="FF00B050"/>
        </patternFill>
      </fill>
    </dxf>
    <dxf>
      <font>
        <condense val="0"/>
        <extend val="0"/>
        <color rgb="FF006100"/>
      </font>
      <fill>
        <patternFill>
          <bgColor rgb="FFC6EFCE"/>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65485</xdr:colOff>
      <xdr:row>251</xdr:row>
      <xdr:rowOff>59532</xdr:rowOff>
    </xdr:from>
    <xdr:ext cx="540000" cy="537618"/>
    <xdr:pic>
      <xdr:nvPicPr>
        <xdr:cNvPr id="3" name="Imagine 2">
          <a:extLst>
            <a:ext uri="{FF2B5EF4-FFF2-40B4-BE49-F238E27FC236}">
              <a16:creationId xmlns:a16="http://schemas.microsoft.com/office/drawing/2014/main" id="{80C9297E-97F2-4B92-97BB-C9283A69B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5" y="11448119"/>
          <a:ext cx="540000" cy="5376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609990</xdr:colOff>
          <xdr:row>5</xdr:row>
          <xdr:rowOff>902</xdr:rowOff>
        </xdr:from>
        <xdr:to>
          <xdr:col>13</xdr:col>
          <xdr:colOff>602051</xdr:colOff>
          <xdr:row>6</xdr:row>
          <xdr:rowOff>895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458590" y="953402"/>
              <a:ext cx="1382711" cy="190493"/>
              <a:chOff x="7355976" y="381894"/>
              <a:chExt cx="1216705" cy="188695"/>
            </a:xfrm>
          </xdr:grpSpPr>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7355976" y="381894"/>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10</xdr:row>
          <xdr:rowOff>95252</xdr:rowOff>
        </xdr:from>
        <xdr:to>
          <xdr:col>13</xdr:col>
          <xdr:colOff>602051</xdr:colOff>
          <xdr:row>11</xdr:row>
          <xdr:rowOff>95244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8458590" y="2000252"/>
              <a:ext cx="1382711" cy="190492"/>
              <a:chOff x="7355976" y="381839"/>
              <a:chExt cx="1216705" cy="188695"/>
            </a:xfrm>
          </xdr:grpSpPr>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735597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12</xdr:row>
          <xdr:rowOff>95252</xdr:rowOff>
        </xdr:from>
        <xdr:to>
          <xdr:col>13</xdr:col>
          <xdr:colOff>602051</xdr:colOff>
          <xdr:row>13</xdr:row>
          <xdr:rowOff>95244</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8458590" y="2381252"/>
              <a:ext cx="1382711" cy="190492"/>
              <a:chOff x="7355976" y="381839"/>
              <a:chExt cx="1216705" cy="188695"/>
            </a:xfrm>
          </xdr:grpSpPr>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735597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15</xdr:row>
          <xdr:rowOff>902</xdr:rowOff>
        </xdr:from>
        <xdr:to>
          <xdr:col>13</xdr:col>
          <xdr:colOff>602051</xdr:colOff>
          <xdr:row>16</xdr:row>
          <xdr:rowOff>894</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458590" y="2858402"/>
              <a:ext cx="1382711" cy="190492"/>
              <a:chOff x="7355976" y="381835"/>
              <a:chExt cx="1216705" cy="188696"/>
            </a:xfrm>
          </xdr:grpSpPr>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18</xdr:row>
          <xdr:rowOff>99745</xdr:rowOff>
        </xdr:from>
        <xdr:to>
          <xdr:col>13</xdr:col>
          <xdr:colOff>602051</xdr:colOff>
          <xdr:row>19</xdr:row>
          <xdr:rowOff>99737</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8458590" y="3528745"/>
              <a:ext cx="1382711" cy="190492"/>
              <a:chOff x="7355976" y="381835"/>
              <a:chExt cx="1216705" cy="188696"/>
            </a:xfrm>
          </xdr:grpSpPr>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20</xdr:row>
          <xdr:rowOff>99745</xdr:rowOff>
        </xdr:from>
        <xdr:to>
          <xdr:col>13</xdr:col>
          <xdr:colOff>602051</xdr:colOff>
          <xdr:row>21</xdr:row>
          <xdr:rowOff>99737</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8458590" y="3909745"/>
              <a:ext cx="1382711" cy="190492"/>
              <a:chOff x="7355976" y="381835"/>
              <a:chExt cx="1216705" cy="188696"/>
            </a:xfrm>
          </xdr:grpSpPr>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22</xdr:row>
          <xdr:rowOff>99745</xdr:rowOff>
        </xdr:from>
        <xdr:to>
          <xdr:col>13</xdr:col>
          <xdr:colOff>602051</xdr:colOff>
          <xdr:row>23</xdr:row>
          <xdr:rowOff>99737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8458590" y="4290745"/>
              <a:ext cx="1382711" cy="190492"/>
              <a:chOff x="7355976" y="381835"/>
              <a:chExt cx="1216705" cy="188696"/>
            </a:xfrm>
          </xdr:grpSpPr>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609631</xdr:colOff>
          <xdr:row>8</xdr:row>
          <xdr:rowOff>94893</xdr:rowOff>
        </xdr:from>
        <xdr:to>
          <xdr:col>13</xdr:col>
          <xdr:colOff>601692</xdr:colOff>
          <xdr:row>9</xdr:row>
          <xdr:rowOff>94885</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8458231" y="1618893"/>
              <a:ext cx="1382711" cy="190492"/>
              <a:chOff x="7355976" y="381835"/>
              <a:chExt cx="1216705" cy="188696"/>
            </a:xfrm>
          </xdr:grpSpPr>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24</xdr:row>
          <xdr:rowOff>99745</xdr:rowOff>
        </xdr:from>
        <xdr:to>
          <xdr:col>13</xdr:col>
          <xdr:colOff>602051</xdr:colOff>
          <xdr:row>25</xdr:row>
          <xdr:rowOff>99737</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8458590" y="4671745"/>
              <a:ext cx="1382711" cy="190492"/>
              <a:chOff x="7355976" y="381835"/>
              <a:chExt cx="1216705" cy="188696"/>
            </a:xfrm>
          </xdr:grpSpPr>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26</xdr:row>
          <xdr:rowOff>99745</xdr:rowOff>
        </xdr:from>
        <xdr:to>
          <xdr:col>13</xdr:col>
          <xdr:colOff>602051</xdr:colOff>
          <xdr:row>27</xdr:row>
          <xdr:rowOff>99737</xdr:rowOff>
        </xdr:to>
        <xdr:grpSp>
          <xdr:nvGrpSpPr>
            <xdr:cNvPr id="38" name="Group 37">
              <a:extLst>
                <a:ext uri="{FF2B5EF4-FFF2-40B4-BE49-F238E27FC236}">
                  <a16:creationId xmlns:a16="http://schemas.microsoft.com/office/drawing/2014/main" id="{00000000-0008-0000-0100-000026000000}"/>
                </a:ext>
              </a:extLst>
            </xdr:cNvPr>
            <xdr:cNvGrpSpPr/>
          </xdr:nvGrpSpPr>
          <xdr:grpSpPr>
            <a:xfrm>
              <a:off x="8458590" y="5052745"/>
              <a:ext cx="1382711" cy="190492"/>
              <a:chOff x="7355976" y="381835"/>
              <a:chExt cx="1216705" cy="188696"/>
            </a:xfrm>
          </xdr:grpSpPr>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7355976" y="381835"/>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reen.ubbcluj.ro/procedura-de-aplicare-a-etichetelor-odd" TargetMode="External"/><Relationship Id="rId7" Type="http://schemas.openxmlformats.org/officeDocument/2006/relationships/comments" Target="../comments1.xml"/><Relationship Id="rId2" Type="http://schemas.openxmlformats.org/officeDocument/2006/relationships/hyperlink" Target="http://www.anc.edu.ro/registrul-national-al-calificarilor-din-invatamantul-superior-rncis" TargetMode="External"/><Relationship Id="rId1" Type="http://schemas.openxmlformats.org/officeDocument/2006/relationships/hyperlink" Target="http://www.anc.edu.ro/registrul-national-al-calificarilor-din-invatamantul-superior-rnci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U579"/>
  <sheetViews>
    <sheetView tabSelected="1" showRuler="0" view="pageLayout" zoomScaleNormal="100" workbookViewId="0">
      <selection activeCell="B303" sqref="B303:I303"/>
    </sheetView>
  </sheetViews>
  <sheetFormatPr defaultColWidth="9.140625" defaultRowHeight="12.75" x14ac:dyDescent="0.2"/>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6.28515625" style="1" customWidth="1"/>
    <col min="10" max="10" width="7.5703125" style="1" customWidth="1"/>
    <col min="11" max="11" width="5.7109375" style="1" customWidth="1"/>
    <col min="12" max="12" width="6.140625" style="1" customWidth="1"/>
    <col min="13" max="13" width="5.5703125" style="1" customWidth="1"/>
    <col min="14" max="18" width="6" style="1" customWidth="1"/>
    <col min="19" max="19" width="6.140625" style="1" customWidth="1"/>
    <col min="20" max="20" width="9.28515625" style="1" customWidth="1"/>
    <col min="21" max="21" width="12.42578125" style="1" customWidth="1"/>
    <col min="22" max="22" width="8.7109375" style="1" customWidth="1"/>
    <col min="23" max="23" width="8.42578125" style="1" customWidth="1"/>
    <col min="24" max="24" width="12.42578125" style="1" customWidth="1"/>
    <col min="25" max="25" width="13.42578125" style="1" customWidth="1"/>
    <col min="26" max="16384" width="9.140625" style="1"/>
  </cols>
  <sheetData>
    <row r="1" spans="1:26" x14ac:dyDescent="0.2">
      <c r="A1" s="369" t="s">
        <v>138</v>
      </c>
      <c r="B1" s="369"/>
      <c r="C1" s="369"/>
      <c r="D1" s="369"/>
      <c r="E1" s="369"/>
      <c r="F1" s="369"/>
      <c r="G1" s="369"/>
      <c r="H1" s="369"/>
      <c r="I1" s="369"/>
      <c r="J1" s="369"/>
      <c r="K1" s="369"/>
      <c r="M1" s="73"/>
      <c r="N1" s="73"/>
      <c r="O1" s="73"/>
      <c r="P1" s="73"/>
      <c r="Q1" s="73"/>
      <c r="R1" s="73"/>
      <c r="S1" s="73"/>
      <c r="T1" s="73"/>
    </row>
    <row r="2" spans="1:26" ht="15" x14ac:dyDescent="0.25">
      <c r="A2" s="369"/>
      <c r="B2" s="369"/>
      <c r="C2" s="369"/>
      <c r="D2" s="369"/>
      <c r="E2" s="369"/>
      <c r="F2" s="369"/>
      <c r="G2" s="369"/>
      <c r="H2" s="369"/>
      <c r="I2" s="369"/>
      <c r="J2" s="369"/>
      <c r="K2" s="369"/>
      <c r="M2" s="374" t="s">
        <v>21</v>
      </c>
      <c r="N2" s="374"/>
      <c r="O2" s="374"/>
      <c r="P2" s="374"/>
      <c r="Q2" s="374"/>
      <c r="R2" s="374"/>
      <c r="S2" s="374"/>
      <c r="T2" s="374"/>
      <c r="Z2"/>
    </row>
    <row r="3" spans="1:26" ht="15" x14ac:dyDescent="0.25">
      <c r="A3" s="369" t="s">
        <v>87</v>
      </c>
      <c r="B3" s="369"/>
      <c r="C3" s="369"/>
      <c r="D3" s="369"/>
      <c r="E3" s="369"/>
      <c r="F3" s="369"/>
      <c r="G3" s="369"/>
      <c r="H3" s="369"/>
      <c r="I3" s="369"/>
      <c r="J3" s="369"/>
      <c r="K3" s="369"/>
      <c r="M3" s="375"/>
      <c r="N3" s="376"/>
      <c r="O3" s="360" t="s">
        <v>36</v>
      </c>
      <c r="P3" s="361"/>
      <c r="Q3" s="362"/>
      <c r="R3" s="360" t="s">
        <v>37</v>
      </c>
      <c r="S3" s="361"/>
      <c r="T3" s="362"/>
      <c r="U3" s="296" t="str">
        <f>IF(O4&gt;=22,"Corect","Trebuie alocate cel puțin 22 de ore pe săptămână")</f>
        <v>Corect</v>
      </c>
      <c r="V3" s="297"/>
      <c r="W3" s="297"/>
      <c r="X3" s="297"/>
      <c r="Y3"/>
      <c r="Z3"/>
    </row>
    <row r="4" spans="1:26" ht="15" x14ac:dyDescent="0.25">
      <c r="A4" s="369" t="s">
        <v>260</v>
      </c>
      <c r="B4" s="369"/>
      <c r="C4" s="369"/>
      <c r="D4" s="369"/>
      <c r="E4" s="369"/>
      <c r="F4" s="369"/>
      <c r="G4" s="369"/>
      <c r="H4" s="369"/>
      <c r="I4" s="369"/>
      <c r="J4" s="369"/>
      <c r="K4" s="369"/>
      <c r="M4" s="349" t="s">
        <v>14</v>
      </c>
      <c r="N4" s="351"/>
      <c r="O4" s="363">
        <f>N270</f>
        <v>23</v>
      </c>
      <c r="P4" s="364"/>
      <c r="Q4" s="365"/>
      <c r="R4" s="363">
        <f>N289</f>
        <v>25</v>
      </c>
      <c r="S4" s="364"/>
      <c r="T4" s="365"/>
      <c r="U4" s="296" t="str">
        <f>IF(R4&gt;=22,"Corect","Trebuie alocate cel puțin 22 de ore pe săptămână")</f>
        <v>Corect</v>
      </c>
      <c r="V4" s="297"/>
      <c r="W4" s="297"/>
      <c r="X4" s="297"/>
      <c r="Y4"/>
      <c r="Z4"/>
    </row>
    <row r="5" spans="1:26" ht="15" x14ac:dyDescent="0.25">
      <c r="A5" s="218" t="s">
        <v>261</v>
      </c>
      <c r="B5" s="218"/>
      <c r="C5" s="218"/>
      <c r="D5" s="218"/>
      <c r="E5" s="218"/>
      <c r="F5" s="218"/>
      <c r="G5" s="218"/>
      <c r="H5" s="218"/>
      <c r="I5" s="218"/>
      <c r="J5" s="218"/>
      <c r="K5" s="218"/>
      <c r="M5" s="349" t="s">
        <v>15</v>
      </c>
      <c r="N5" s="351"/>
      <c r="O5" s="363">
        <f>N306</f>
        <v>25</v>
      </c>
      <c r="P5" s="364"/>
      <c r="Q5" s="365"/>
      <c r="R5" s="363">
        <f>N322</f>
        <v>26</v>
      </c>
      <c r="S5" s="364"/>
      <c r="T5" s="365"/>
      <c r="U5" s="296" t="str">
        <f>IF(O5&gt;=22,"Corect","Trebuie alocate cel puțin 22 de ore pe săptămână")</f>
        <v>Corect</v>
      </c>
      <c r="V5" s="297"/>
      <c r="W5" s="297"/>
      <c r="X5" s="297"/>
      <c r="Y5"/>
      <c r="Z5"/>
    </row>
    <row r="6" spans="1:26" ht="15" x14ac:dyDescent="0.25">
      <c r="A6" s="105" t="s">
        <v>637</v>
      </c>
      <c r="B6" s="105"/>
      <c r="C6" s="105"/>
      <c r="D6" s="105"/>
      <c r="E6" s="105"/>
      <c r="F6" s="105"/>
      <c r="G6" s="105"/>
      <c r="H6" s="105"/>
      <c r="I6" s="105"/>
      <c r="J6" s="105"/>
      <c r="K6" s="105"/>
      <c r="M6" s="349" t="s">
        <v>16</v>
      </c>
      <c r="N6" s="351"/>
      <c r="O6" s="363">
        <f>N336</f>
        <v>24</v>
      </c>
      <c r="P6" s="364"/>
      <c r="Q6" s="365"/>
      <c r="R6" s="363">
        <f>N350</f>
        <v>23</v>
      </c>
      <c r="S6" s="364"/>
      <c r="T6" s="365"/>
      <c r="U6" s="296" t="str">
        <f>IF(R5&gt;=22,"Corect","Trebuie alocate cel puțin 22 de ore pe săptămână")</f>
        <v>Corect</v>
      </c>
      <c r="V6" s="297"/>
      <c r="W6" s="297"/>
      <c r="X6" s="297"/>
      <c r="Y6"/>
      <c r="Z6"/>
    </row>
    <row r="7" spans="1:26" ht="15" x14ac:dyDescent="0.25">
      <c r="A7" s="105"/>
      <c r="B7" s="105"/>
      <c r="C7" s="105"/>
      <c r="D7" s="105"/>
      <c r="E7" s="105"/>
      <c r="F7" s="105"/>
      <c r="G7" s="105"/>
      <c r="H7" s="105"/>
      <c r="I7" s="105"/>
      <c r="J7" s="105"/>
      <c r="K7" s="105"/>
      <c r="M7" s="32"/>
      <c r="U7" s="296" t="str">
        <f>IF(O6&gt;=22,"Corect","Trebuie alocate cel puțin 22 de ore pe săptămână")</f>
        <v>Corect</v>
      </c>
      <c r="V7" s="297"/>
      <c r="W7" s="297"/>
      <c r="X7" s="297"/>
      <c r="Y7"/>
      <c r="Z7"/>
    </row>
    <row r="8" spans="1:26" ht="15" x14ac:dyDescent="0.25">
      <c r="A8" s="105"/>
      <c r="B8" s="105"/>
      <c r="C8" s="105"/>
      <c r="D8" s="105"/>
      <c r="E8" s="105"/>
      <c r="F8" s="105"/>
      <c r="G8" s="105"/>
      <c r="H8" s="105"/>
      <c r="I8" s="105"/>
      <c r="J8" s="105"/>
      <c r="K8" s="105"/>
      <c r="M8" s="244" t="s">
        <v>153</v>
      </c>
      <c r="N8" s="244"/>
      <c r="O8" s="244"/>
      <c r="P8" s="244"/>
      <c r="Q8" s="244"/>
      <c r="R8" s="244"/>
      <c r="S8" s="244"/>
      <c r="T8" s="244"/>
      <c r="U8" s="296" t="str">
        <f>IF(R6&gt;=22,"Corect","Trebuie alocate cel puțin 22 de ore pe săptămână")</f>
        <v>Corect</v>
      </c>
      <c r="V8" s="297"/>
      <c r="W8" s="297"/>
      <c r="X8" s="297"/>
      <c r="Y8"/>
      <c r="Z8"/>
    </row>
    <row r="9" spans="1:26" ht="15" customHeight="1" x14ac:dyDescent="0.25">
      <c r="A9" s="305" t="s">
        <v>662</v>
      </c>
      <c r="B9" s="305"/>
      <c r="C9" s="305"/>
      <c r="D9" s="305"/>
      <c r="E9" s="305"/>
      <c r="F9" s="305"/>
      <c r="G9" s="305"/>
      <c r="H9" s="305"/>
      <c r="I9" s="305"/>
      <c r="J9" s="305"/>
      <c r="K9" s="305"/>
      <c r="M9" s="244"/>
      <c r="N9" s="244"/>
      <c r="O9" s="244"/>
      <c r="P9" s="244"/>
      <c r="Q9" s="244"/>
      <c r="R9" s="244"/>
      <c r="S9" s="244"/>
      <c r="T9" s="244"/>
      <c r="U9"/>
      <c r="V9"/>
      <c r="W9"/>
      <c r="X9"/>
      <c r="Y9"/>
      <c r="Z9"/>
    </row>
    <row r="10" spans="1:26" ht="15" x14ac:dyDescent="0.25">
      <c r="A10" s="218" t="s">
        <v>638</v>
      </c>
      <c r="B10" s="218"/>
      <c r="C10" s="218"/>
      <c r="D10" s="218"/>
      <c r="E10" s="218"/>
      <c r="F10" s="218"/>
      <c r="G10" s="218"/>
      <c r="H10" s="218"/>
      <c r="I10" s="218"/>
      <c r="J10" s="218"/>
      <c r="K10" s="218"/>
      <c r="M10" s="244"/>
      <c r="N10" s="244"/>
      <c r="O10" s="244"/>
      <c r="P10" s="244"/>
      <c r="Q10" s="244"/>
      <c r="R10" s="244"/>
      <c r="S10" s="244"/>
      <c r="T10" s="244"/>
      <c r="Y10"/>
      <c r="Z10"/>
    </row>
    <row r="11" spans="1:26" ht="15" x14ac:dyDescent="0.25">
      <c r="A11" s="305" t="s">
        <v>18</v>
      </c>
      <c r="B11" s="305"/>
      <c r="C11" s="305"/>
      <c r="D11" s="305"/>
      <c r="E11" s="305"/>
      <c r="F11" s="305"/>
      <c r="G11" s="305"/>
      <c r="H11" s="305"/>
      <c r="I11" s="305"/>
      <c r="J11" s="305"/>
      <c r="K11" s="305"/>
      <c r="M11" s="244"/>
      <c r="N11" s="244"/>
      <c r="O11" s="244"/>
      <c r="P11" s="244"/>
      <c r="Q11" s="244"/>
      <c r="R11" s="244"/>
      <c r="S11" s="244"/>
      <c r="T11" s="244"/>
      <c r="U11" s="352" t="s">
        <v>99</v>
      </c>
      <c r="V11" s="352"/>
      <c r="W11" s="352"/>
      <c r="X11" s="352"/>
      <c r="Y11"/>
      <c r="Z11"/>
    </row>
    <row r="12" spans="1:26" ht="15" x14ac:dyDescent="0.25">
      <c r="A12" s="305" t="s">
        <v>19</v>
      </c>
      <c r="B12" s="305"/>
      <c r="C12" s="305"/>
      <c r="D12" s="305"/>
      <c r="E12" s="305"/>
      <c r="F12" s="305"/>
      <c r="G12" s="305"/>
      <c r="H12" s="305"/>
      <c r="I12" s="305"/>
      <c r="J12" s="305"/>
      <c r="K12" s="305"/>
      <c r="M12" s="56"/>
      <c r="N12" s="56"/>
      <c r="O12" s="56"/>
      <c r="P12" s="56"/>
      <c r="Q12" s="56"/>
      <c r="R12" s="56"/>
      <c r="S12" s="56"/>
      <c r="T12" s="56"/>
      <c r="U12" s="352"/>
      <c r="V12" s="352"/>
      <c r="W12" s="352"/>
      <c r="X12" s="352"/>
      <c r="Y12"/>
      <c r="Z12"/>
    </row>
    <row r="13" spans="1:26" ht="15" x14ac:dyDescent="0.25">
      <c r="A13" s="305"/>
      <c r="B13" s="305"/>
      <c r="C13" s="305"/>
      <c r="D13" s="305"/>
      <c r="E13" s="305"/>
      <c r="F13" s="305"/>
      <c r="G13" s="305"/>
      <c r="H13" s="305"/>
      <c r="I13" s="305"/>
      <c r="J13" s="305"/>
      <c r="K13" s="305"/>
      <c r="M13" s="302" t="s">
        <v>22</v>
      </c>
      <c r="N13" s="302"/>
      <c r="O13" s="302"/>
      <c r="P13" s="302"/>
      <c r="Q13" s="302"/>
      <c r="R13" s="302"/>
      <c r="S13" s="302"/>
      <c r="T13" s="302"/>
      <c r="U13" s="352"/>
      <c r="V13" s="352"/>
      <c r="W13" s="352"/>
      <c r="X13" s="352"/>
      <c r="Y13"/>
      <c r="Z13"/>
    </row>
    <row r="14" spans="1:26" ht="15" x14ac:dyDescent="0.25">
      <c r="A14" s="302" t="s">
        <v>0</v>
      </c>
      <c r="B14" s="302"/>
      <c r="C14" s="302"/>
      <c r="D14" s="302"/>
      <c r="E14" s="302"/>
      <c r="F14" s="302"/>
      <c r="G14" s="302"/>
      <c r="H14" s="302"/>
      <c r="I14" s="302"/>
      <c r="J14" s="302"/>
      <c r="K14" s="302"/>
      <c r="M14" s="301" t="s">
        <v>641</v>
      </c>
      <c r="N14" s="302"/>
      <c r="O14" s="302"/>
      <c r="P14" s="302"/>
      <c r="Q14" s="302"/>
      <c r="R14" s="302"/>
      <c r="S14" s="302"/>
      <c r="T14" s="302"/>
      <c r="U14" s="352"/>
      <c r="V14" s="352"/>
      <c r="W14" s="352"/>
      <c r="X14" s="352"/>
      <c r="Y14"/>
      <c r="Z14"/>
    </row>
    <row r="15" spans="1:26" ht="15" x14ac:dyDescent="0.25">
      <c r="A15" s="302" t="s">
        <v>1</v>
      </c>
      <c r="B15" s="302"/>
      <c r="C15" s="302"/>
      <c r="D15" s="302"/>
      <c r="E15" s="302"/>
      <c r="F15" s="302"/>
      <c r="G15" s="302"/>
      <c r="H15" s="302"/>
      <c r="I15" s="302"/>
      <c r="J15" s="302"/>
      <c r="K15" s="302"/>
      <c r="M15" s="373" t="s">
        <v>640</v>
      </c>
      <c r="N15" s="305"/>
      <c r="O15" s="305"/>
      <c r="P15" s="305"/>
      <c r="Q15" s="305"/>
      <c r="R15" s="305"/>
      <c r="S15" s="305"/>
      <c r="T15" s="305"/>
      <c r="U15" s="352"/>
      <c r="V15" s="352"/>
      <c r="W15" s="352"/>
      <c r="X15" s="352"/>
      <c r="Y15"/>
      <c r="Z15"/>
    </row>
    <row r="16" spans="1:26" x14ac:dyDescent="0.2">
      <c r="A16" s="305" t="s">
        <v>266</v>
      </c>
      <c r="B16" s="305"/>
      <c r="C16" s="305"/>
      <c r="D16" s="305"/>
      <c r="E16" s="305"/>
      <c r="F16" s="305"/>
      <c r="G16" s="305"/>
      <c r="H16" s="305"/>
      <c r="I16" s="305"/>
      <c r="J16" s="305"/>
      <c r="K16" s="305"/>
      <c r="M16" s="3" t="s">
        <v>642</v>
      </c>
      <c r="N16" s="3"/>
      <c r="O16" s="3"/>
      <c r="P16" s="3"/>
      <c r="Q16" s="3"/>
      <c r="R16" s="3"/>
      <c r="S16" s="3"/>
      <c r="T16" s="3"/>
      <c r="U16" s="352"/>
      <c r="V16" s="352"/>
      <c r="W16" s="352"/>
      <c r="X16" s="352"/>
      <c r="Y16" s="3"/>
      <c r="Z16" s="3"/>
    </row>
    <row r="17" spans="1:26" x14ac:dyDescent="0.2">
      <c r="A17" s="302" t="s">
        <v>268</v>
      </c>
      <c r="B17" s="305"/>
      <c r="C17" s="305"/>
      <c r="D17" s="305"/>
      <c r="E17" s="305"/>
      <c r="F17" s="305"/>
      <c r="G17" s="305"/>
      <c r="H17" s="305"/>
      <c r="I17" s="305"/>
      <c r="J17" s="305"/>
      <c r="K17" s="305"/>
      <c r="M17" s="84" t="s">
        <v>643</v>
      </c>
      <c r="N17" s="85"/>
      <c r="O17" s="85"/>
      <c r="P17" s="85"/>
      <c r="Q17" s="85"/>
      <c r="R17" s="85"/>
      <c r="S17" s="85"/>
      <c r="T17" s="85"/>
      <c r="U17" s="3"/>
      <c r="V17" s="3"/>
      <c r="W17" s="3"/>
      <c r="X17" s="3"/>
      <c r="Y17" s="3"/>
      <c r="Z17" s="3"/>
    </row>
    <row r="18" spans="1:26" x14ac:dyDescent="0.2">
      <c r="A18" s="305" t="s">
        <v>267</v>
      </c>
      <c r="B18" s="305"/>
      <c r="C18" s="305"/>
      <c r="D18" s="305"/>
      <c r="E18" s="305"/>
      <c r="F18" s="305"/>
      <c r="G18" s="305"/>
      <c r="H18" s="305"/>
      <c r="I18" s="305"/>
      <c r="J18" s="305"/>
      <c r="K18" s="305"/>
      <c r="M18" s="316" t="s">
        <v>644</v>
      </c>
      <c r="N18" s="317"/>
      <c r="O18" s="317"/>
      <c r="P18" s="317"/>
      <c r="Q18" s="317"/>
      <c r="R18" s="317"/>
      <c r="S18" s="317"/>
      <c r="T18" s="317"/>
      <c r="U18" s="3"/>
      <c r="V18" s="3"/>
      <c r="W18" s="3"/>
      <c r="X18" s="3"/>
      <c r="Y18" s="3"/>
      <c r="Z18" s="3"/>
    </row>
    <row r="19" spans="1:26" x14ac:dyDescent="0.2">
      <c r="A19" s="305" t="s">
        <v>71</v>
      </c>
      <c r="B19" s="305"/>
      <c r="C19" s="305"/>
      <c r="D19" s="305"/>
      <c r="E19" s="305"/>
      <c r="F19" s="305"/>
      <c r="G19" s="305"/>
      <c r="H19" s="305"/>
      <c r="I19" s="305"/>
      <c r="J19" s="305"/>
      <c r="K19" s="305"/>
      <c r="M19" s="316"/>
      <c r="N19" s="317"/>
      <c r="O19" s="317"/>
      <c r="P19" s="317"/>
      <c r="Q19" s="317"/>
      <c r="R19" s="317"/>
      <c r="S19" s="317"/>
      <c r="T19" s="317"/>
      <c r="U19" s="3"/>
      <c r="V19" s="3"/>
      <c r="W19" s="3"/>
      <c r="X19" s="3"/>
      <c r="Y19" s="3"/>
      <c r="Z19" s="3"/>
    </row>
    <row r="20" spans="1:26" x14ac:dyDescent="0.2">
      <c r="A20" s="305" t="s">
        <v>88</v>
      </c>
      <c r="B20" s="305"/>
      <c r="C20" s="305"/>
      <c r="D20" s="305"/>
      <c r="E20" s="305"/>
      <c r="F20" s="305"/>
      <c r="G20" s="305"/>
      <c r="H20" s="305"/>
      <c r="I20" s="305"/>
      <c r="J20" s="305"/>
      <c r="K20" s="305"/>
      <c r="M20" s="306"/>
      <c r="N20" s="306"/>
      <c r="O20" s="306"/>
      <c r="P20" s="306"/>
      <c r="Q20" s="306"/>
      <c r="R20" s="306"/>
      <c r="S20" s="306"/>
      <c r="T20" s="306"/>
      <c r="U20" s="3"/>
      <c r="V20" s="3"/>
      <c r="W20" s="3"/>
      <c r="X20" s="3"/>
      <c r="Y20" s="3"/>
      <c r="Z20" s="3"/>
    </row>
    <row r="21" spans="1:26" x14ac:dyDescent="0.2">
      <c r="A21" s="322" t="s">
        <v>137</v>
      </c>
      <c r="B21" s="322"/>
      <c r="C21" s="322"/>
      <c r="D21" s="322"/>
      <c r="E21" s="322"/>
      <c r="F21" s="322"/>
      <c r="G21" s="322"/>
      <c r="H21" s="322"/>
      <c r="I21" s="322"/>
      <c r="J21" s="322"/>
      <c r="K21" s="322"/>
      <c r="M21" s="74"/>
      <c r="N21" s="74"/>
      <c r="O21" s="74"/>
      <c r="P21" s="74"/>
      <c r="Q21" s="74"/>
      <c r="R21" s="74"/>
      <c r="S21" s="74"/>
      <c r="T21" s="74"/>
      <c r="U21" s="3"/>
      <c r="V21" s="3"/>
      <c r="W21" s="3"/>
      <c r="X21" s="3"/>
      <c r="Y21" s="3"/>
      <c r="Z21" s="3"/>
    </row>
    <row r="22" spans="1:26" x14ac:dyDescent="0.2">
      <c r="A22" s="53"/>
      <c r="B22" s="53"/>
      <c r="C22" s="53"/>
      <c r="D22" s="53"/>
      <c r="E22" s="53"/>
      <c r="F22" s="53"/>
      <c r="G22" s="53"/>
      <c r="H22" s="53"/>
      <c r="I22" s="53"/>
      <c r="J22" s="53"/>
      <c r="K22" s="53"/>
      <c r="L22" s="54"/>
      <c r="M22" s="308" t="s">
        <v>103</v>
      </c>
      <c r="N22" s="308"/>
      <c r="O22" s="308"/>
      <c r="P22" s="308"/>
      <c r="Q22" s="308"/>
      <c r="R22" s="308"/>
      <c r="S22" s="308"/>
      <c r="T22" s="308"/>
      <c r="U22" s="3"/>
      <c r="V22" s="3"/>
      <c r="W22" s="3"/>
      <c r="X22" s="3"/>
      <c r="Y22" s="3"/>
      <c r="Z22" s="3"/>
    </row>
    <row r="23" spans="1:26" x14ac:dyDescent="0.2">
      <c r="A23" s="308" t="s">
        <v>118</v>
      </c>
      <c r="B23" s="308"/>
      <c r="C23" s="308"/>
      <c r="D23" s="308"/>
      <c r="E23" s="308"/>
      <c r="F23" s="308"/>
      <c r="G23" s="308"/>
      <c r="H23" s="308"/>
      <c r="I23" s="308"/>
      <c r="J23" s="308"/>
      <c r="K23" s="308"/>
      <c r="L23" s="54"/>
      <c r="M23" s="308"/>
      <c r="N23" s="308"/>
      <c r="O23" s="308"/>
      <c r="P23" s="308"/>
      <c r="Q23" s="308"/>
      <c r="R23" s="308"/>
      <c r="S23" s="308"/>
      <c r="T23" s="308"/>
      <c r="U23" s="3"/>
      <c r="V23" s="3"/>
      <c r="W23" s="3"/>
      <c r="X23" s="3"/>
      <c r="Y23" s="3"/>
      <c r="Z23" s="3"/>
    </row>
    <row r="24" spans="1:26" x14ac:dyDescent="0.2">
      <c r="A24" s="308"/>
      <c r="B24" s="308"/>
      <c r="C24" s="308"/>
      <c r="D24" s="308"/>
      <c r="E24" s="308"/>
      <c r="F24" s="308"/>
      <c r="G24" s="308"/>
      <c r="H24" s="308"/>
      <c r="I24" s="308"/>
      <c r="J24" s="308"/>
      <c r="K24" s="308"/>
      <c r="L24" s="54"/>
      <c r="M24" s="308"/>
      <c r="N24" s="308"/>
      <c r="O24" s="308"/>
      <c r="P24" s="308"/>
      <c r="Q24" s="308"/>
      <c r="R24" s="308"/>
      <c r="S24" s="308"/>
      <c r="T24" s="308"/>
      <c r="U24" s="3"/>
      <c r="V24" s="3"/>
      <c r="W24" s="3"/>
      <c r="X24" s="3"/>
      <c r="Y24" s="3"/>
      <c r="Z24" s="3"/>
    </row>
    <row r="25" spans="1:26" x14ac:dyDescent="0.2">
      <c r="A25" s="308"/>
      <c r="B25" s="308"/>
      <c r="C25" s="308"/>
      <c r="D25" s="308"/>
      <c r="E25" s="308"/>
      <c r="F25" s="308"/>
      <c r="G25" s="308"/>
      <c r="H25" s="308"/>
      <c r="I25" s="308"/>
      <c r="J25" s="308"/>
      <c r="K25" s="308"/>
      <c r="L25" s="54"/>
      <c r="M25" s="308"/>
      <c r="N25" s="308"/>
      <c r="O25" s="308"/>
      <c r="P25" s="308"/>
      <c r="Q25" s="308"/>
      <c r="R25" s="308"/>
      <c r="S25" s="308"/>
      <c r="T25" s="308"/>
      <c r="U25" s="3"/>
      <c r="V25" s="3"/>
      <c r="W25" s="3"/>
      <c r="X25" s="3"/>
      <c r="Y25" s="3"/>
      <c r="Z25" s="3"/>
    </row>
    <row r="26" spans="1:26" x14ac:dyDescent="0.2">
      <c r="A26" s="308"/>
      <c r="B26" s="308"/>
      <c r="C26" s="308"/>
      <c r="D26" s="308"/>
      <c r="E26" s="308"/>
      <c r="F26" s="308"/>
      <c r="G26" s="308"/>
      <c r="H26" s="308"/>
      <c r="I26" s="308"/>
      <c r="J26" s="308"/>
      <c r="K26" s="308"/>
      <c r="L26" s="54"/>
      <c r="M26" s="308"/>
      <c r="N26" s="308"/>
      <c r="O26" s="308"/>
      <c r="P26" s="308"/>
      <c r="Q26" s="308"/>
      <c r="R26" s="308"/>
      <c r="S26" s="308"/>
      <c r="T26" s="308"/>
      <c r="U26" s="3"/>
      <c r="V26" s="3"/>
      <c r="W26" s="3"/>
      <c r="X26" s="3"/>
      <c r="Y26" s="3"/>
      <c r="Z26" s="3"/>
    </row>
    <row r="27" spans="1:26" x14ac:dyDescent="0.2">
      <c r="A27" s="3"/>
      <c r="B27" s="3"/>
      <c r="C27" s="3"/>
      <c r="D27" s="3"/>
      <c r="E27" s="3"/>
      <c r="F27" s="3"/>
      <c r="G27" s="3"/>
      <c r="H27" s="3"/>
      <c r="I27" s="3"/>
      <c r="J27" s="3"/>
      <c r="K27" s="3"/>
      <c r="M27" s="74"/>
      <c r="N27" s="74"/>
      <c r="O27" s="74"/>
      <c r="P27" s="74"/>
      <c r="Q27" s="74"/>
      <c r="R27" s="74"/>
      <c r="U27" s="3"/>
      <c r="V27" s="3"/>
      <c r="W27" s="3"/>
      <c r="X27" s="3"/>
      <c r="Y27" s="3"/>
      <c r="Z27" s="3"/>
    </row>
    <row r="28" spans="1:26" x14ac:dyDescent="0.2">
      <c r="A28" s="307" t="s">
        <v>17</v>
      </c>
      <c r="B28" s="307"/>
      <c r="C28" s="307"/>
      <c r="D28" s="307"/>
      <c r="E28" s="307"/>
      <c r="F28" s="307"/>
      <c r="G28" s="307"/>
      <c r="H28" s="307"/>
      <c r="I28" s="307"/>
      <c r="J28" s="307"/>
      <c r="K28" s="307"/>
      <c r="M28" s="27"/>
      <c r="N28" s="27"/>
      <c r="O28" s="27"/>
      <c r="P28" s="27"/>
      <c r="Q28" s="27"/>
      <c r="R28" s="27"/>
      <c r="S28" s="27"/>
      <c r="T28" s="27"/>
      <c r="U28" s="3"/>
      <c r="V28" s="3"/>
      <c r="W28" s="3"/>
      <c r="X28" s="3"/>
      <c r="Y28" s="3"/>
      <c r="Z28" s="3"/>
    </row>
    <row r="29" spans="1:26" x14ac:dyDescent="0.2">
      <c r="A29" s="284"/>
      <c r="B29" s="205" t="s">
        <v>2</v>
      </c>
      <c r="C29" s="207"/>
      <c r="D29" s="205" t="s">
        <v>3</v>
      </c>
      <c r="E29" s="206"/>
      <c r="F29" s="207"/>
      <c r="G29" s="235" t="s">
        <v>20</v>
      </c>
      <c r="H29" s="235" t="s">
        <v>10</v>
      </c>
      <c r="I29" s="205" t="s">
        <v>4</v>
      </c>
      <c r="J29" s="206"/>
      <c r="K29" s="207"/>
      <c r="M29" s="105" t="s">
        <v>263</v>
      </c>
      <c r="N29" s="306"/>
      <c r="O29" s="306"/>
      <c r="P29" s="306"/>
      <c r="Q29" s="306"/>
      <c r="R29" s="306"/>
      <c r="S29" s="306"/>
      <c r="T29" s="306"/>
    </row>
    <row r="30" spans="1:26" x14ac:dyDescent="0.2">
      <c r="A30" s="285"/>
      <c r="B30" s="208"/>
      <c r="C30" s="210"/>
      <c r="D30" s="208"/>
      <c r="E30" s="209"/>
      <c r="F30" s="210"/>
      <c r="G30" s="236"/>
      <c r="H30" s="236"/>
      <c r="I30" s="208"/>
      <c r="J30" s="209"/>
      <c r="K30" s="210"/>
      <c r="M30" s="306"/>
      <c r="N30" s="306"/>
      <c r="O30" s="306"/>
      <c r="P30" s="306"/>
      <c r="Q30" s="306"/>
      <c r="R30" s="306"/>
      <c r="S30" s="306"/>
      <c r="T30" s="306"/>
    </row>
    <row r="31" spans="1:26" x14ac:dyDescent="0.2">
      <c r="A31" s="286"/>
      <c r="B31" s="72" t="s">
        <v>5</v>
      </c>
      <c r="C31" s="72" t="s">
        <v>6</v>
      </c>
      <c r="D31" s="72" t="s">
        <v>7</v>
      </c>
      <c r="E31" s="72" t="s">
        <v>8</v>
      </c>
      <c r="F31" s="72" t="s">
        <v>9</v>
      </c>
      <c r="G31" s="237"/>
      <c r="H31" s="237"/>
      <c r="I31" s="72" t="s">
        <v>11</v>
      </c>
      <c r="J31" s="72" t="s">
        <v>12</v>
      </c>
      <c r="K31" s="72" t="s">
        <v>13</v>
      </c>
      <c r="M31" s="306"/>
      <c r="N31" s="306"/>
      <c r="O31" s="306"/>
      <c r="P31" s="306"/>
      <c r="Q31" s="306"/>
      <c r="R31" s="306"/>
      <c r="S31" s="306"/>
      <c r="T31" s="306"/>
    </row>
    <row r="32" spans="1:26" x14ac:dyDescent="0.2">
      <c r="A32" s="21" t="s">
        <v>14</v>
      </c>
      <c r="B32" s="23">
        <v>14</v>
      </c>
      <c r="C32" s="23">
        <v>14</v>
      </c>
      <c r="D32" s="4">
        <v>3</v>
      </c>
      <c r="E32" s="4">
        <v>3</v>
      </c>
      <c r="F32" s="4">
        <v>2</v>
      </c>
      <c r="G32" s="4"/>
      <c r="H32" s="75" t="s">
        <v>262</v>
      </c>
      <c r="I32" s="4">
        <v>2</v>
      </c>
      <c r="J32" s="4">
        <v>1</v>
      </c>
      <c r="K32" s="4">
        <v>13</v>
      </c>
      <c r="L32" s="76"/>
      <c r="M32" s="306"/>
      <c r="N32" s="306"/>
      <c r="O32" s="306"/>
      <c r="P32" s="306"/>
      <c r="Q32" s="306"/>
      <c r="R32" s="306"/>
      <c r="S32" s="306"/>
      <c r="T32" s="306"/>
      <c r="U32" s="272" t="str">
        <f t="shared" ref="U32" si="0">IF(SUM(B32:K32)=52,"Corect","Suma trebuie să fie 52")</f>
        <v>Corect</v>
      </c>
      <c r="V32" s="272"/>
    </row>
    <row r="33" spans="1:26" x14ac:dyDescent="0.2">
      <c r="A33" s="21" t="s">
        <v>15</v>
      </c>
      <c r="B33" s="23">
        <v>14</v>
      </c>
      <c r="C33" s="23">
        <v>14</v>
      </c>
      <c r="D33" s="4">
        <v>3</v>
      </c>
      <c r="E33" s="4">
        <v>3</v>
      </c>
      <c r="F33" s="4">
        <v>2</v>
      </c>
      <c r="G33" s="4"/>
      <c r="H33" s="75" t="s">
        <v>262</v>
      </c>
      <c r="I33" s="4">
        <v>2</v>
      </c>
      <c r="J33" s="4">
        <v>1</v>
      </c>
      <c r="K33" s="4">
        <v>13</v>
      </c>
      <c r="M33" s="306"/>
      <c r="N33" s="306"/>
      <c r="O33" s="306"/>
      <c r="P33" s="306"/>
      <c r="Q33" s="306"/>
      <c r="R33" s="306"/>
      <c r="S33" s="306"/>
      <c r="T33" s="306"/>
      <c r="U33" s="272" t="str">
        <f t="shared" ref="U33:U34" si="1">IF(SUM(B33:K33)=52,"Corect","Suma trebuie să fie 52")</f>
        <v>Corect</v>
      </c>
      <c r="V33" s="272"/>
    </row>
    <row r="34" spans="1:26" x14ac:dyDescent="0.2">
      <c r="A34" s="22" t="s">
        <v>16</v>
      </c>
      <c r="B34" s="23">
        <v>14</v>
      </c>
      <c r="C34" s="23">
        <v>12</v>
      </c>
      <c r="D34" s="4">
        <v>3</v>
      </c>
      <c r="E34" s="4">
        <v>5</v>
      </c>
      <c r="F34" s="4">
        <v>2</v>
      </c>
      <c r="G34" s="4"/>
      <c r="H34" s="75" t="s">
        <v>262</v>
      </c>
      <c r="I34" s="4">
        <v>2</v>
      </c>
      <c r="J34" s="4">
        <v>1</v>
      </c>
      <c r="K34" s="4">
        <v>13</v>
      </c>
      <c r="M34" s="306"/>
      <c r="N34" s="306"/>
      <c r="O34" s="306"/>
      <c r="P34" s="306"/>
      <c r="Q34" s="306"/>
      <c r="R34" s="306"/>
      <c r="S34" s="306"/>
      <c r="T34" s="306"/>
      <c r="U34" s="272" t="str">
        <f t="shared" si="1"/>
        <v>Corect</v>
      </c>
      <c r="V34" s="272"/>
    </row>
    <row r="35" spans="1:26" x14ac:dyDescent="0.2">
      <c r="A35" s="102" t="s">
        <v>663</v>
      </c>
      <c r="B35" s="103"/>
      <c r="C35" s="103"/>
      <c r="D35" s="103"/>
      <c r="E35" s="103"/>
      <c r="F35" s="103"/>
      <c r="G35" s="103"/>
      <c r="H35" s="103"/>
      <c r="I35" s="103"/>
      <c r="J35" s="103"/>
      <c r="K35" s="103"/>
    </row>
    <row r="36" spans="1:26" x14ac:dyDescent="0.2">
      <c r="A36" s="104"/>
      <c r="B36" s="105"/>
      <c r="C36" s="105"/>
      <c r="D36" s="105"/>
      <c r="E36" s="105"/>
      <c r="F36" s="105"/>
      <c r="G36" s="105"/>
      <c r="H36" s="105"/>
      <c r="I36" s="105"/>
      <c r="J36" s="105"/>
      <c r="K36" s="105"/>
    </row>
    <row r="37" spans="1:26" x14ac:dyDescent="0.2">
      <c r="A37" s="105"/>
      <c r="B37" s="105"/>
      <c r="C37" s="105"/>
      <c r="D37" s="105"/>
      <c r="E37" s="105"/>
      <c r="F37" s="105"/>
      <c r="G37" s="105"/>
      <c r="H37" s="105"/>
      <c r="I37" s="105"/>
      <c r="J37" s="105"/>
      <c r="K37" s="105"/>
    </row>
    <row r="38" spans="1:26" x14ac:dyDescent="0.2">
      <c r="A38" s="239" t="s">
        <v>140</v>
      </c>
      <c r="B38" s="239"/>
      <c r="C38" s="239"/>
      <c r="D38" s="239"/>
      <c r="E38" s="239"/>
      <c r="F38" s="239"/>
      <c r="G38" s="239"/>
      <c r="H38" s="239"/>
      <c r="I38" s="239"/>
      <c r="J38" s="239"/>
      <c r="K38" s="239"/>
      <c r="L38" s="239"/>
      <c r="M38" s="239"/>
      <c r="N38" s="239"/>
      <c r="O38" s="239"/>
      <c r="P38" s="239"/>
      <c r="Q38" s="239"/>
      <c r="R38" s="239"/>
      <c r="S38" s="239"/>
      <c r="T38" s="239"/>
    </row>
    <row r="39" spans="1:26" x14ac:dyDescent="0.2">
      <c r="A39" s="239"/>
      <c r="B39" s="239"/>
      <c r="C39" s="239"/>
      <c r="D39" s="239"/>
      <c r="E39" s="239"/>
      <c r="F39" s="239"/>
      <c r="G39" s="239"/>
      <c r="H39" s="239"/>
      <c r="I39" s="239"/>
      <c r="J39" s="239"/>
      <c r="K39" s="239"/>
      <c r="L39" s="239"/>
      <c r="M39" s="239"/>
      <c r="N39" s="239"/>
      <c r="O39" s="239"/>
      <c r="P39" s="239"/>
      <c r="Q39" s="239"/>
      <c r="R39" s="239"/>
      <c r="S39" s="239"/>
      <c r="T39" s="239"/>
      <c r="U39" s="202" t="s">
        <v>162</v>
      </c>
      <c r="V39" s="202"/>
      <c r="W39" s="202"/>
      <c r="X39" s="202"/>
      <c r="Y39" s="202"/>
    </row>
    <row r="40" spans="1:26" ht="13.5" thickBot="1" x14ac:dyDescent="0.25">
      <c r="A40" s="193" t="s">
        <v>274</v>
      </c>
      <c r="B40" s="194"/>
      <c r="C40" s="194"/>
      <c r="D40" s="194"/>
      <c r="E40" s="194"/>
      <c r="F40" s="194"/>
      <c r="G40" s="194"/>
      <c r="H40" s="194"/>
      <c r="I40" s="194"/>
      <c r="J40" s="195"/>
      <c r="K40" s="193" t="s">
        <v>275</v>
      </c>
      <c r="L40" s="194"/>
      <c r="M40" s="194"/>
      <c r="N40" s="194"/>
      <c r="O40" s="194"/>
      <c r="P40" s="194"/>
      <c r="Q40" s="194"/>
      <c r="R40" s="194"/>
      <c r="S40" s="194"/>
      <c r="T40" s="195"/>
      <c r="U40" s="202"/>
      <c r="V40" s="202"/>
      <c r="W40" s="202"/>
      <c r="X40" s="202"/>
      <c r="Y40" s="202"/>
    </row>
    <row r="41" spans="1:26" x14ac:dyDescent="0.2">
      <c r="A41" s="196" t="s">
        <v>276</v>
      </c>
      <c r="B41" s="197"/>
      <c r="C41" s="197"/>
      <c r="D41" s="197"/>
      <c r="E41" s="197"/>
      <c r="F41" s="197"/>
      <c r="G41" s="197"/>
      <c r="H41" s="197"/>
      <c r="I41" s="197"/>
      <c r="J41" s="198"/>
      <c r="K41" s="196" t="s">
        <v>277</v>
      </c>
      <c r="L41" s="197"/>
      <c r="M41" s="197"/>
      <c r="N41" s="197"/>
      <c r="O41" s="197"/>
      <c r="P41" s="197"/>
      <c r="Q41" s="197"/>
      <c r="R41" s="197"/>
      <c r="S41" s="197"/>
      <c r="T41" s="198"/>
      <c r="U41" s="202"/>
      <c r="V41" s="202"/>
      <c r="W41" s="202"/>
      <c r="X41" s="202"/>
      <c r="Y41" s="202"/>
    </row>
    <row r="42" spans="1:26" x14ac:dyDescent="0.2">
      <c r="A42" s="173" t="s">
        <v>278</v>
      </c>
      <c r="B42" s="174"/>
      <c r="C42" s="174"/>
      <c r="D42" s="174"/>
      <c r="E42" s="174"/>
      <c r="F42" s="174"/>
      <c r="G42" s="174"/>
      <c r="H42" s="174"/>
      <c r="I42" s="174"/>
      <c r="J42" s="188"/>
      <c r="K42" s="189" t="s">
        <v>279</v>
      </c>
      <c r="L42" s="174"/>
      <c r="M42" s="174"/>
      <c r="N42" s="174"/>
      <c r="O42" s="174"/>
      <c r="P42" s="174"/>
      <c r="Q42" s="174"/>
      <c r="R42" s="174"/>
      <c r="S42" s="174"/>
      <c r="T42" s="175"/>
      <c r="U42" s="202"/>
      <c r="V42" s="202"/>
      <c r="W42" s="202"/>
      <c r="X42" s="202"/>
      <c r="Y42" s="202"/>
    </row>
    <row r="43" spans="1:26" x14ac:dyDescent="0.2">
      <c r="A43" s="167" t="s">
        <v>280</v>
      </c>
      <c r="B43" s="168"/>
      <c r="C43" s="168"/>
      <c r="D43" s="168"/>
      <c r="E43" s="168"/>
      <c r="F43" s="168"/>
      <c r="G43" s="168"/>
      <c r="H43" s="168"/>
      <c r="I43" s="168"/>
      <c r="J43" s="186"/>
      <c r="K43" s="185" t="s">
        <v>281</v>
      </c>
      <c r="L43" s="168"/>
      <c r="M43" s="168"/>
      <c r="N43" s="168"/>
      <c r="O43" s="168"/>
      <c r="P43" s="168"/>
      <c r="Q43" s="168"/>
      <c r="R43" s="168"/>
      <c r="S43" s="168"/>
      <c r="T43" s="169"/>
      <c r="U43" s="202"/>
      <c r="V43" s="202"/>
      <c r="W43" s="202"/>
      <c r="X43" s="202"/>
      <c r="Y43" s="202"/>
    </row>
    <row r="44" spans="1:26" ht="24" customHeight="1" x14ac:dyDescent="0.2">
      <c r="A44" s="199" t="s">
        <v>282</v>
      </c>
      <c r="B44" s="200"/>
      <c r="C44" s="200"/>
      <c r="D44" s="200"/>
      <c r="E44" s="200"/>
      <c r="F44" s="200"/>
      <c r="G44" s="200"/>
      <c r="H44" s="200"/>
      <c r="I44" s="200"/>
      <c r="J44" s="201"/>
      <c r="K44" s="142" t="s">
        <v>283</v>
      </c>
      <c r="L44" s="140"/>
      <c r="M44" s="140"/>
      <c r="N44" s="140"/>
      <c r="O44" s="140"/>
      <c r="P44" s="140"/>
      <c r="Q44" s="140"/>
      <c r="R44" s="140"/>
      <c r="S44" s="140"/>
      <c r="T44" s="143"/>
      <c r="U44" s="202"/>
      <c r="V44" s="202"/>
      <c r="W44" s="202"/>
      <c r="X44" s="202"/>
      <c r="Y44" s="202"/>
    </row>
    <row r="45" spans="1:26" x14ac:dyDescent="0.2">
      <c r="A45" s="167" t="s">
        <v>284</v>
      </c>
      <c r="B45" s="168"/>
      <c r="C45" s="168"/>
      <c r="D45" s="168"/>
      <c r="E45" s="168"/>
      <c r="F45" s="168"/>
      <c r="G45" s="168"/>
      <c r="H45" s="168"/>
      <c r="I45" s="168"/>
      <c r="J45" s="186"/>
      <c r="K45" s="110" t="s">
        <v>285</v>
      </c>
      <c r="L45" s="111"/>
      <c r="M45" s="111"/>
      <c r="N45" s="111"/>
      <c r="O45" s="111"/>
      <c r="P45" s="111"/>
      <c r="Q45" s="111"/>
      <c r="R45" s="111"/>
      <c r="S45" s="111"/>
      <c r="T45" s="112"/>
      <c r="U45" s="202"/>
      <c r="V45" s="202"/>
      <c r="W45" s="202"/>
      <c r="X45" s="202"/>
      <c r="Y45" s="202"/>
    </row>
    <row r="46" spans="1:26" ht="25.9" customHeight="1" x14ac:dyDescent="0.2">
      <c r="A46" s="199" t="s">
        <v>286</v>
      </c>
      <c r="B46" s="200"/>
      <c r="C46" s="200"/>
      <c r="D46" s="200"/>
      <c r="E46" s="200"/>
      <c r="F46" s="200"/>
      <c r="G46" s="200"/>
      <c r="H46" s="200"/>
      <c r="I46" s="200"/>
      <c r="J46" s="201"/>
      <c r="K46" s="142" t="s">
        <v>287</v>
      </c>
      <c r="L46" s="140"/>
      <c r="M46" s="140"/>
      <c r="N46" s="140"/>
      <c r="O46" s="140"/>
      <c r="P46" s="140"/>
      <c r="Q46" s="140"/>
      <c r="R46" s="140"/>
      <c r="S46" s="140"/>
      <c r="T46" s="143"/>
      <c r="U46" s="202"/>
      <c r="V46" s="202"/>
      <c r="W46" s="202"/>
      <c r="X46" s="202"/>
      <c r="Y46" s="202"/>
    </row>
    <row r="47" spans="1:26" ht="25.9" customHeight="1" x14ac:dyDescent="0.2">
      <c r="A47" s="190" t="s">
        <v>288</v>
      </c>
      <c r="B47" s="191"/>
      <c r="C47" s="191"/>
      <c r="D47" s="191"/>
      <c r="E47" s="191"/>
      <c r="F47" s="191"/>
      <c r="G47" s="191"/>
      <c r="H47" s="191"/>
      <c r="I47" s="191"/>
      <c r="J47" s="192"/>
      <c r="K47" s="142" t="s">
        <v>289</v>
      </c>
      <c r="L47" s="140"/>
      <c r="M47" s="140"/>
      <c r="N47" s="140"/>
      <c r="O47" s="140"/>
      <c r="P47" s="140"/>
      <c r="Q47" s="140"/>
      <c r="R47" s="140"/>
      <c r="S47" s="140"/>
      <c r="T47" s="143"/>
      <c r="U47" s="203" t="s">
        <v>163</v>
      </c>
      <c r="V47" s="203"/>
      <c r="W47" s="203"/>
      <c r="X47" s="203"/>
      <c r="Y47" s="203"/>
      <c r="Z47" s="203"/>
    </row>
    <row r="48" spans="1:26" ht="25.9" customHeight="1" x14ac:dyDescent="0.2">
      <c r="A48" s="190" t="s">
        <v>290</v>
      </c>
      <c r="B48" s="191"/>
      <c r="C48" s="191"/>
      <c r="D48" s="191"/>
      <c r="E48" s="191"/>
      <c r="F48" s="191"/>
      <c r="G48" s="191"/>
      <c r="H48" s="191"/>
      <c r="I48" s="191"/>
      <c r="J48" s="192"/>
      <c r="K48" s="147" t="s">
        <v>291</v>
      </c>
      <c r="L48" s="145"/>
      <c r="M48" s="145"/>
      <c r="N48" s="145"/>
      <c r="O48" s="145"/>
      <c r="P48" s="145"/>
      <c r="Q48" s="145"/>
      <c r="R48" s="145"/>
      <c r="S48" s="145"/>
      <c r="T48" s="148"/>
      <c r="V48" s="3"/>
      <c r="W48" s="3"/>
      <c r="X48" s="3"/>
      <c r="Y48" s="3"/>
      <c r="Z48" s="3"/>
    </row>
    <row r="49" spans="1:26" ht="25.9" customHeight="1" x14ac:dyDescent="0.2">
      <c r="A49" s="190" t="s">
        <v>292</v>
      </c>
      <c r="B49" s="191"/>
      <c r="C49" s="191"/>
      <c r="D49" s="191"/>
      <c r="E49" s="191"/>
      <c r="F49" s="191"/>
      <c r="G49" s="191"/>
      <c r="H49" s="191"/>
      <c r="I49" s="191"/>
      <c r="J49" s="192"/>
      <c r="K49" s="147" t="s">
        <v>293</v>
      </c>
      <c r="L49" s="145"/>
      <c r="M49" s="145"/>
      <c r="N49" s="145"/>
      <c r="O49" s="145"/>
      <c r="P49" s="145"/>
      <c r="Q49" s="145"/>
      <c r="R49" s="145"/>
      <c r="S49" s="145"/>
      <c r="T49" s="148"/>
      <c r="U49" s="203"/>
      <c r="V49" s="203"/>
      <c r="W49" s="203"/>
      <c r="X49" s="203"/>
      <c r="Y49" s="203"/>
      <c r="Z49" s="203"/>
    </row>
    <row r="50" spans="1:26" x14ac:dyDescent="0.2">
      <c r="A50" s="190" t="s">
        <v>294</v>
      </c>
      <c r="B50" s="191"/>
      <c r="C50" s="191"/>
      <c r="D50" s="191"/>
      <c r="E50" s="191"/>
      <c r="F50" s="191"/>
      <c r="G50" s="191"/>
      <c r="H50" s="191"/>
      <c r="I50" s="191"/>
      <c r="J50" s="192"/>
      <c r="K50" s="142" t="s">
        <v>295</v>
      </c>
      <c r="L50" s="140"/>
      <c r="M50" s="140"/>
      <c r="N50" s="140"/>
      <c r="O50" s="140"/>
      <c r="P50" s="140"/>
      <c r="Q50" s="140"/>
      <c r="R50" s="140"/>
      <c r="S50" s="140"/>
      <c r="T50" s="143"/>
    </row>
    <row r="51" spans="1:26" x14ac:dyDescent="0.2">
      <c r="A51" s="211" t="s">
        <v>296</v>
      </c>
      <c r="B51" s="212"/>
      <c r="C51" s="212"/>
      <c r="D51" s="212"/>
      <c r="E51" s="212"/>
      <c r="F51" s="212"/>
      <c r="G51" s="212"/>
      <c r="H51" s="212"/>
      <c r="I51" s="212"/>
      <c r="J51" s="213"/>
      <c r="K51" s="114" t="s">
        <v>297</v>
      </c>
      <c r="L51" s="115"/>
      <c r="M51" s="115"/>
      <c r="N51" s="115"/>
      <c r="O51" s="115"/>
      <c r="P51" s="115"/>
      <c r="Q51" s="115"/>
      <c r="R51" s="115"/>
      <c r="S51" s="115"/>
      <c r="T51" s="116"/>
    </row>
    <row r="52" spans="1:26" x14ac:dyDescent="0.2">
      <c r="A52" s="214" t="s">
        <v>298</v>
      </c>
      <c r="B52" s="215"/>
      <c r="C52" s="215"/>
      <c r="D52" s="215"/>
      <c r="E52" s="215"/>
      <c r="F52" s="215"/>
      <c r="G52" s="215"/>
      <c r="H52" s="215"/>
      <c r="I52" s="215"/>
      <c r="J52" s="216"/>
      <c r="K52" s="106" t="s">
        <v>299</v>
      </c>
      <c r="L52" s="107"/>
      <c r="M52" s="107"/>
      <c r="N52" s="107"/>
      <c r="O52" s="107"/>
      <c r="P52" s="107"/>
      <c r="Q52" s="107"/>
      <c r="R52" s="107"/>
      <c r="S52" s="107"/>
      <c r="T52" s="108"/>
    </row>
    <row r="53" spans="1:26" x14ac:dyDescent="0.2">
      <c r="A53" s="173" t="s">
        <v>300</v>
      </c>
      <c r="B53" s="174"/>
      <c r="C53" s="174"/>
      <c r="D53" s="174"/>
      <c r="E53" s="174"/>
      <c r="F53" s="174"/>
      <c r="G53" s="174"/>
      <c r="H53" s="174"/>
      <c r="I53" s="174"/>
      <c r="J53" s="188"/>
      <c r="K53" s="189" t="s">
        <v>301</v>
      </c>
      <c r="L53" s="174"/>
      <c r="M53" s="174"/>
      <c r="N53" s="174"/>
      <c r="O53" s="174"/>
      <c r="P53" s="174"/>
      <c r="Q53" s="174"/>
      <c r="R53" s="174"/>
      <c r="S53" s="174"/>
      <c r="T53" s="175"/>
    </row>
    <row r="54" spans="1:26" x14ac:dyDescent="0.2">
      <c r="A54" s="167" t="s">
        <v>302</v>
      </c>
      <c r="B54" s="168"/>
      <c r="C54" s="168"/>
      <c r="D54" s="168"/>
      <c r="E54" s="168"/>
      <c r="F54" s="168"/>
      <c r="G54" s="168"/>
      <c r="H54" s="168"/>
      <c r="I54" s="168"/>
      <c r="J54" s="186"/>
      <c r="K54" s="185" t="s">
        <v>281</v>
      </c>
      <c r="L54" s="168"/>
      <c r="M54" s="168"/>
      <c r="N54" s="168"/>
      <c r="O54" s="168"/>
      <c r="P54" s="168"/>
      <c r="Q54" s="168"/>
      <c r="R54" s="168"/>
      <c r="S54" s="168"/>
      <c r="T54" s="169"/>
    </row>
    <row r="55" spans="1:26" x14ac:dyDescent="0.2">
      <c r="A55" s="113" t="s">
        <v>303</v>
      </c>
      <c r="B55" s="111"/>
      <c r="C55" s="111"/>
      <c r="D55" s="111"/>
      <c r="E55" s="111"/>
      <c r="F55" s="111"/>
      <c r="G55" s="111"/>
      <c r="H55" s="111"/>
      <c r="I55" s="111"/>
      <c r="J55" s="154"/>
      <c r="K55" s="110" t="s">
        <v>304</v>
      </c>
      <c r="L55" s="111"/>
      <c r="M55" s="111"/>
      <c r="N55" s="111"/>
      <c r="O55" s="111"/>
      <c r="P55" s="111"/>
      <c r="Q55" s="111"/>
      <c r="R55" s="111"/>
      <c r="S55" s="111"/>
      <c r="T55" s="112"/>
    </row>
    <row r="56" spans="1:26" x14ac:dyDescent="0.2">
      <c r="A56" s="113" t="s">
        <v>305</v>
      </c>
      <c r="B56" s="111"/>
      <c r="C56" s="111"/>
      <c r="D56" s="111"/>
      <c r="E56" s="111"/>
      <c r="F56" s="111"/>
      <c r="G56" s="111"/>
      <c r="H56" s="111"/>
      <c r="I56" s="111"/>
      <c r="J56" s="154"/>
      <c r="K56" s="110" t="s">
        <v>306</v>
      </c>
      <c r="L56" s="111"/>
      <c r="M56" s="111"/>
      <c r="N56" s="111"/>
      <c r="O56" s="111"/>
      <c r="P56" s="111"/>
      <c r="Q56" s="111"/>
      <c r="R56" s="111"/>
      <c r="S56" s="111"/>
      <c r="T56" s="112"/>
    </row>
    <row r="57" spans="1:26" x14ac:dyDescent="0.2">
      <c r="A57" s="113" t="s">
        <v>307</v>
      </c>
      <c r="B57" s="111"/>
      <c r="C57" s="111"/>
      <c r="D57" s="111"/>
      <c r="E57" s="111"/>
      <c r="F57" s="111"/>
      <c r="G57" s="111"/>
      <c r="H57" s="111"/>
      <c r="I57" s="111"/>
      <c r="J57" s="154"/>
      <c r="K57" s="110" t="s">
        <v>308</v>
      </c>
      <c r="L57" s="111"/>
      <c r="M57" s="111"/>
      <c r="N57" s="111"/>
      <c r="O57" s="111"/>
      <c r="P57" s="111"/>
      <c r="Q57" s="111"/>
      <c r="R57" s="111"/>
      <c r="S57" s="111"/>
      <c r="T57" s="112"/>
    </row>
    <row r="58" spans="1:26" x14ac:dyDescent="0.2">
      <c r="A58" s="113" t="s">
        <v>309</v>
      </c>
      <c r="B58" s="111"/>
      <c r="C58" s="111"/>
      <c r="D58" s="111"/>
      <c r="E58" s="111"/>
      <c r="F58" s="111"/>
      <c r="G58" s="111"/>
      <c r="H58" s="111"/>
      <c r="I58" s="111"/>
      <c r="J58" s="154"/>
      <c r="K58" s="110" t="s">
        <v>310</v>
      </c>
      <c r="L58" s="111"/>
      <c r="M58" s="111"/>
      <c r="N58" s="111"/>
      <c r="O58" s="111"/>
      <c r="P58" s="111"/>
      <c r="Q58" s="111"/>
      <c r="R58" s="111"/>
      <c r="S58" s="111"/>
      <c r="T58" s="112"/>
    </row>
    <row r="59" spans="1:26" x14ac:dyDescent="0.2">
      <c r="A59" s="139" t="s">
        <v>311</v>
      </c>
      <c r="B59" s="140"/>
      <c r="C59" s="140"/>
      <c r="D59" s="140"/>
      <c r="E59" s="140"/>
      <c r="F59" s="140"/>
      <c r="G59" s="140"/>
      <c r="H59" s="140"/>
      <c r="I59" s="140"/>
      <c r="J59" s="141"/>
      <c r="K59" s="142" t="s">
        <v>312</v>
      </c>
      <c r="L59" s="140"/>
      <c r="M59" s="140"/>
      <c r="N59" s="140"/>
      <c r="O59" s="140"/>
      <c r="P59" s="140"/>
      <c r="Q59" s="140"/>
      <c r="R59" s="140"/>
      <c r="S59" s="140"/>
      <c r="T59" s="143"/>
      <c r="U59" s="203" t="s">
        <v>161</v>
      </c>
      <c r="V59" s="203"/>
      <c r="W59" s="203"/>
      <c r="X59" s="203"/>
      <c r="Y59" s="203"/>
    </row>
    <row r="60" spans="1:26" ht="25.9" customHeight="1" x14ac:dyDescent="0.2">
      <c r="A60" s="139" t="s">
        <v>313</v>
      </c>
      <c r="B60" s="140"/>
      <c r="C60" s="140"/>
      <c r="D60" s="140"/>
      <c r="E60" s="140"/>
      <c r="F60" s="140"/>
      <c r="G60" s="140"/>
      <c r="H60" s="140"/>
      <c r="I60" s="140"/>
      <c r="J60" s="141"/>
      <c r="K60" s="142" t="s">
        <v>314</v>
      </c>
      <c r="L60" s="140"/>
      <c r="M60" s="140"/>
      <c r="N60" s="140"/>
      <c r="O60" s="140"/>
      <c r="P60" s="140"/>
      <c r="Q60" s="140"/>
      <c r="R60" s="140"/>
      <c r="S60" s="140"/>
      <c r="T60" s="143"/>
      <c r="U60" s="204" t="s">
        <v>164</v>
      </c>
      <c r="V60" s="204"/>
      <c r="W60" s="204"/>
      <c r="X60" s="204"/>
      <c r="Y60" s="204"/>
    </row>
    <row r="61" spans="1:26" ht="25.9" customHeight="1" x14ac:dyDescent="0.2">
      <c r="A61" s="139" t="s">
        <v>315</v>
      </c>
      <c r="B61" s="140"/>
      <c r="C61" s="140"/>
      <c r="D61" s="140"/>
      <c r="E61" s="140"/>
      <c r="F61" s="140"/>
      <c r="G61" s="140"/>
      <c r="H61" s="140"/>
      <c r="I61" s="140"/>
      <c r="J61" s="141"/>
      <c r="K61" s="142" t="s">
        <v>316</v>
      </c>
      <c r="L61" s="140"/>
      <c r="M61" s="140"/>
      <c r="N61" s="140"/>
      <c r="O61" s="140"/>
      <c r="P61" s="140"/>
      <c r="Q61" s="140"/>
      <c r="R61" s="140"/>
      <c r="S61" s="140"/>
      <c r="T61" s="143"/>
      <c r="U61" s="204"/>
      <c r="V61" s="204"/>
      <c r="W61" s="204"/>
      <c r="X61" s="204"/>
      <c r="Y61" s="204"/>
    </row>
    <row r="62" spans="1:26" ht="25.9" customHeight="1" x14ac:dyDescent="0.2">
      <c r="A62" s="144" t="s">
        <v>317</v>
      </c>
      <c r="B62" s="145"/>
      <c r="C62" s="145"/>
      <c r="D62" s="145"/>
      <c r="E62" s="145"/>
      <c r="F62" s="145"/>
      <c r="G62" s="145"/>
      <c r="H62" s="145"/>
      <c r="I62" s="145"/>
      <c r="J62" s="146"/>
      <c r="K62" s="147" t="s">
        <v>318</v>
      </c>
      <c r="L62" s="145"/>
      <c r="M62" s="145"/>
      <c r="N62" s="145"/>
      <c r="O62" s="145"/>
      <c r="P62" s="145"/>
      <c r="Q62" s="145"/>
      <c r="R62" s="145"/>
      <c r="S62" s="145"/>
      <c r="T62" s="148"/>
      <c r="U62" s="204"/>
      <c r="V62" s="204"/>
      <c r="W62" s="204"/>
      <c r="X62" s="204"/>
      <c r="Y62" s="204"/>
    </row>
    <row r="63" spans="1:26" ht="25.9" customHeight="1" x14ac:dyDescent="0.2">
      <c r="A63" s="149" t="s">
        <v>319</v>
      </c>
      <c r="B63" s="150"/>
      <c r="C63" s="150"/>
      <c r="D63" s="150"/>
      <c r="E63" s="150"/>
      <c r="F63" s="150"/>
      <c r="G63" s="150"/>
      <c r="H63" s="150"/>
      <c r="I63" s="150"/>
      <c r="J63" s="151"/>
      <c r="K63" s="152" t="s">
        <v>320</v>
      </c>
      <c r="L63" s="150"/>
      <c r="M63" s="150"/>
      <c r="N63" s="150"/>
      <c r="O63" s="150"/>
      <c r="P63" s="150"/>
      <c r="Q63" s="150"/>
      <c r="R63" s="150"/>
      <c r="S63" s="150"/>
      <c r="T63" s="153"/>
      <c r="U63" s="204"/>
      <c r="V63" s="204"/>
      <c r="W63" s="204"/>
      <c r="X63" s="204"/>
      <c r="Y63" s="204"/>
    </row>
    <row r="64" spans="1:26" x14ac:dyDescent="0.2">
      <c r="A64" s="173" t="s">
        <v>321</v>
      </c>
      <c r="B64" s="174"/>
      <c r="C64" s="174"/>
      <c r="D64" s="174"/>
      <c r="E64" s="174"/>
      <c r="F64" s="174"/>
      <c r="G64" s="174"/>
      <c r="H64" s="174"/>
      <c r="I64" s="174"/>
      <c r="J64" s="188"/>
      <c r="K64" s="189" t="s">
        <v>322</v>
      </c>
      <c r="L64" s="174"/>
      <c r="M64" s="174"/>
      <c r="N64" s="174"/>
      <c r="O64" s="174"/>
      <c r="P64" s="174"/>
      <c r="Q64" s="174"/>
      <c r="R64" s="174"/>
      <c r="S64" s="174"/>
      <c r="T64" s="175"/>
      <c r="U64" s="204"/>
      <c r="V64" s="204"/>
      <c r="W64" s="204"/>
      <c r="X64" s="204"/>
      <c r="Y64" s="204"/>
    </row>
    <row r="65" spans="1:25" x14ac:dyDescent="0.2">
      <c r="A65" s="128" t="s">
        <v>280</v>
      </c>
      <c r="B65" s="126"/>
      <c r="C65" s="126"/>
      <c r="D65" s="126"/>
      <c r="E65" s="126"/>
      <c r="F65" s="126"/>
      <c r="G65" s="126"/>
      <c r="H65" s="126"/>
      <c r="I65" s="126"/>
      <c r="J65" s="127"/>
      <c r="K65" s="128" t="s">
        <v>281</v>
      </c>
      <c r="L65" s="126"/>
      <c r="M65" s="126"/>
      <c r="N65" s="126"/>
      <c r="O65" s="126"/>
      <c r="P65" s="126"/>
      <c r="Q65" s="126"/>
      <c r="R65" s="126"/>
      <c r="S65" s="126"/>
      <c r="T65" s="127"/>
      <c r="U65" s="204"/>
      <c r="V65" s="204"/>
      <c r="W65" s="204"/>
      <c r="X65" s="204"/>
      <c r="Y65" s="204"/>
    </row>
    <row r="66" spans="1:25" x14ac:dyDescent="0.2">
      <c r="A66" s="113" t="s">
        <v>323</v>
      </c>
      <c r="B66" s="111"/>
      <c r="C66" s="111"/>
      <c r="D66" s="111"/>
      <c r="E66" s="111"/>
      <c r="F66" s="111"/>
      <c r="G66" s="111"/>
      <c r="H66" s="111"/>
      <c r="I66" s="111"/>
      <c r="J66" s="112"/>
      <c r="K66" s="113" t="s">
        <v>324</v>
      </c>
      <c r="L66" s="111"/>
      <c r="M66" s="111"/>
      <c r="N66" s="111"/>
      <c r="O66" s="111"/>
      <c r="P66" s="111"/>
      <c r="Q66" s="111"/>
      <c r="R66" s="111"/>
      <c r="S66" s="111"/>
      <c r="T66" s="112"/>
      <c r="U66" s="204"/>
      <c r="V66" s="204"/>
      <c r="W66" s="204"/>
      <c r="X66" s="204"/>
      <c r="Y66" s="204"/>
    </row>
    <row r="67" spans="1:25" x14ac:dyDescent="0.2">
      <c r="A67" s="113" t="s">
        <v>325</v>
      </c>
      <c r="B67" s="111"/>
      <c r="C67" s="111"/>
      <c r="D67" s="111"/>
      <c r="E67" s="111"/>
      <c r="F67" s="111"/>
      <c r="G67" s="111"/>
      <c r="H67" s="111"/>
      <c r="I67" s="111"/>
      <c r="J67" s="112"/>
      <c r="K67" s="113" t="s">
        <v>326</v>
      </c>
      <c r="L67" s="111"/>
      <c r="M67" s="111"/>
      <c r="N67" s="111"/>
      <c r="O67" s="111"/>
      <c r="P67" s="111"/>
      <c r="Q67" s="111"/>
      <c r="R67" s="111"/>
      <c r="S67" s="111"/>
      <c r="T67" s="112"/>
      <c r="U67" s="204"/>
      <c r="V67" s="204"/>
      <c r="W67" s="204"/>
      <c r="X67" s="204"/>
      <c r="Y67" s="204"/>
    </row>
    <row r="68" spans="1:25" ht="25.9" customHeight="1" x14ac:dyDescent="0.2">
      <c r="A68" s="139" t="s">
        <v>327</v>
      </c>
      <c r="B68" s="140"/>
      <c r="C68" s="140"/>
      <c r="D68" s="140"/>
      <c r="E68" s="140"/>
      <c r="F68" s="140"/>
      <c r="G68" s="140"/>
      <c r="H68" s="140"/>
      <c r="I68" s="140"/>
      <c r="J68" s="143"/>
      <c r="K68" s="139" t="s">
        <v>328</v>
      </c>
      <c r="L68" s="140"/>
      <c r="M68" s="140"/>
      <c r="N68" s="140"/>
      <c r="O68" s="140"/>
      <c r="P68" s="140"/>
      <c r="Q68" s="140"/>
      <c r="R68" s="140"/>
      <c r="S68" s="140"/>
      <c r="T68" s="143"/>
      <c r="U68" s="204"/>
      <c r="V68" s="204"/>
      <c r="W68" s="204"/>
      <c r="X68" s="204"/>
      <c r="Y68" s="204"/>
    </row>
    <row r="69" spans="1:25" ht="25.15" customHeight="1" x14ac:dyDescent="0.2">
      <c r="A69" s="139" t="s">
        <v>329</v>
      </c>
      <c r="B69" s="140"/>
      <c r="C69" s="140"/>
      <c r="D69" s="140"/>
      <c r="E69" s="140"/>
      <c r="F69" s="140"/>
      <c r="G69" s="140"/>
      <c r="H69" s="140"/>
      <c r="I69" s="140"/>
      <c r="J69" s="143"/>
      <c r="K69" s="139" t="s">
        <v>330</v>
      </c>
      <c r="L69" s="140"/>
      <c r="M69" s="140"/>
      <c r="N69" s="140"/>
      <c r="O69" s="140"/>
      <c r="P69" s="140"/>
      <c r="Q69" s="140"/>
      <c r="R69" s="140"/>
      <c r="S69" s="140"/>
      <c r="T69" s="143"/>
      <c r="U69" s="204"/>
      <c r="V69" s="204"/>
      <c r="W69" s="204"/>
      <c r="X69" s="204"/>
      <c r="Y69" s="204"/>
    </row>
    <row r="70" spans="1:25" x14ac:dyDescent="0.2">
      <c r="A70" s="113" t="s">
        <v>331</v>
      </c>
      <c r="B70" s="111"/>
      <c r="C70" s="111"/>
      <c r="D70" s="111"/>
      <c r="E70" s="111"/>
      <c r="F70" s="111"/>
      <c r="G70" s="111"/>
      <c r="H70" s="111"/>
      <c r="I70" s="111"/>
      <c r="J70" s="112"/>
      <c r="K70" s="117" t="s">
        <v>332</v>
      </c>
      <c r="L70" s="115"/>
      <c r="M70" s="115"/>
      <c r="N70" s="115"/>
      <c r="O70" s="115"/>
      <c r="P70" s="115"/>
      <c r="Q70" s="115"/>
      <c r="R70" s="115"/>
      <c r="S70" s="115"/>
      <c r="T70" s="116"/>
      <c r="U70" s="204"/>
      <c r="V70" s="204"/>
      <c r="W70" s="204"/>
      <c r="X70" s="204"/>
      <c r="Y70" s="204"/>
    </row>
    <row r="71" spans="1:25" ht="24.6" customHeight="1" x14ac:dyDescent="0.2">
      <c r="A71" s="129" t="s">
        <v>333</v>
      </c>
      <c r="B71" s="130"/>
      <c r="C71" s="130"/>
      <c r="D71" s="130"/>
      <c r="E71" s="130"/>
      <c r="F71" s="130"/>
      <c r="G71" s="130"/>
      <c r="H71" s="130"/>
      <c r="I71" s="130"/>
      <c r="J71" s="133"/>
      <c r="K71" s="149" t="s">
        <v>334</v>
      </c>
      <c r="L71" s="150"/>
      <c r="M71" s="150"/>
      <c r="N71" s="150"/>
      <c r="O71" s="150"/>
      <c r="P71" s="150"/>
      <c r="Q71" s="150"/>
      <c r="R71" s="150"/>
      <c r="S71" s="150"/>
      <c r="T71" s="153"/>
      <c r="U71" s="204"/>
      <c r="V71" s="204"/>
      <c r="W71" s="204"/>
      <c r="X71" s="204"/>
      <c r="Y71" s="204"/>
    </row>
    <row r="72" spans="1:25" x14ac:dyDescent="0.2">
      <c r="A72" s="173" t="s">
        <v>335</v>
      </c>
      <c r="B72" s="174"/>
      <c r="C72" s="174"/>
      <c r="D72" s="174"/>
      <c r="E72" s="174"/>
      <c r="F72" s="174"/>
      <c r="G72" s="174"/>
      <c r="H72" s="174"/>
      <c r="I72" s="174"/>
      <c r="J72" s="188"/>
      <c r="K72" s="189" t="s">
        <v>336</v>
      </c>
      <c r="L72" s="174"/>
      <c r="M72" s="174"/>
      <c r="N72" s="174"/>
      <c r="O72" s="174"/>
      <c r="P72" s="174"/>
      <c r="Q72" s="174"/>
      <c r="R72" s="174"/>
      <c r="S72" s="174"/>
      <c r="T72" s="175"/>
      <c r="U72" s="204"/>
      <c r="V72" s="204"/>
      <c r="W72" s="204"/>
      <c r="X72" s="204"/>
      <c r="Y72" s="204"/>
    </row>
    <row r="73" spans="1:25" x14ac:dyDescent="0.2">
      <c r="A73" s="167" t="s">
        <v>280</v>
      </c>
      <c r="B73" s="168"/>
      <c r="C73" s="168"/>
      <c r="D73" s="168"/>
      <c r="E73" s="168"/>
      <c r="F73" s="168"/>
      <c r="G73" s="168"/>
      <c r="H73" s="168"/>
      <c r="I73" s="168"/>
      <c r="J73" s="186"/>
      <c r="K73" s="185" t="s">
        <v>337</v>
      </c>
      <c r="L73" s="168"/>
      <c r="M73" s="168"/>
      <c r="N73" s="168"/>
      <c r="O73" s="168"/>
      <c r="P73" s="168"/>
      <c r="Q73" s="168"/>
      <c r="R73" s="168"/>
      <c r="S73" s="168"/>
      <c r="T73" s="169"/>
      <c r="U73" s="204"/>
      <c r="V73" s="204"/>
      <c r="W73" s="204"/>
      <c r="X73" s="204"/>
      <c r="Y73" s="204"/>
    </row>
    <row r="74" spans="1:25" x14ac:dyDescent="0.2">
      <c r="A74" s="113" t="s">
        <v>338</v>
      </c>
      <c r="B74" s="111"/>
      <c r="C74" s="111"/>
      <c r="D74" s="111"/>
      <c r="E74" s="111"/>
      <c r="F74" s="111"/>
      <c r="G74" s="111"/>
      <c r="H74" s="111"/>
      <c r="I74" s="111"/>
      <c r="J74" s="154"/>
      <c r="K74" s="110" t="s">
        <v>339</v>
      </c>
      <c r="L74" s="111"/>
      <c r="M74" s="111"/>
      <c r="N74" s="111"/>
      <c r="O74" s="111"/>
      <c r="P74" s="111"/>
      <c r="Q74" s="111"/>
      <c r="R74" s="111"/>
      <c r="S74" s="111"/>
      <c r="T74" s="112"/>
      <c r="U74" s="204"/>
      <c r="V74" s="204"/>
      <c r="W74" s="204"/>
      <c r="X74" s="204"/>
      <c r="Y74" s="204"/>
    </row>
    <row r="75" spans="1:25" x14ac:dyDescent="0.2">
      <c r="A75" s="113" t="s">
        <v>340</v>
      </c>
      <c r="B75" s="111"/>
      <c r="C75" s="111"/>
      <c r="D75" s="111"/>
      <c r="E75" s="111"/>
      <c r="F75" s="111"/>
      <c r="G75" s="111"/>
      <c r="H75" s="111"/>
      <c r="I75" s="111"/>
      <c r="J75" s="154"/>
      <c r="K75" s="110" t="s">
        <v>341</v>
      </c>
      <c r="L75" s="111"/>
      <c r="M75" s="111"/>
      <c r="N75" s="111"/>
      <c r="O75" s="111"/>
      <c r="P75" s="111"/>
      <c r="Q75" s="111"/>
      <c r="R75" s="111"/>
      <c r="S75" s="111"/>
      <c r="T75" s="112"/>
      <c r="U75" s="204"/>
      <c r="V75" s="204"/>
      <c r="W75" s="204"/>
      <c r="X75" s="204"/>
      <c r="Y75" s="204"/>
    </row>
    <row r="76" spans="1:25" x14ac:dyDescent="0.2">
      <c r="A76" s="113" t="s">
        <v>342</v>
      </c>
      <c r="B76" s="111"/>
      <c r="C76" s="111"/>
      <c r="D76" s="111"/>
      <c r="E76" s="111"/>
      <c r="F76" s="111"/>
      <c r="G76" s="111"/>
      <c r="H76" s="111"/>
      <c r="I76" s="111"/>
      <c r="J76" s="154"/>
      <c r="K76" s="110" t="s">
        <v>343</v>
      </c>
      <c r="L76" s="111"/>
      <c r="M76" s="111"/>
      <c r="N76" s="111"/>
      <c r="O76" s="111"/>
      <c r="P76" s="111"/>
      <c r="Q76" s="111"/>
      <c r="R76" s="111"/>
      <c r="S76" s="111"/>
      <c r="T76" s="112"/>
    </row>
    <row r="77" spans="1:25" x14ac:dyDescent="0.2">
      <c r="A77" s="117" t="s">
        <v>344</v>
      </c>
      <c r="B77" s="115"/>
      <c r="C77" s="115"/>
      <c r="D77" s="115"/>
      <c r="E77" s="115"/>
      <c r="F77" s="115"/>
      <c r="G77" s="115"/>
      <c r="H77" s="115"/>
      <c r="I77" s="115"/>
      <c r="J77" s="187"/>
      <c r="K77" s="110" t="s">
        <v>345</v>
      </c>
      <c r="L77" s="111"/>
      <c r="M77" s="111"/>
      <c r="N77" s="111"/>
      <c r="O77" s="111"/>
      <c r="P77" s="111"/>
      <c r="Q77" s="111"/>
      <c r="R77" s="111"/>
      <c r="S77" s="111"/>
      <c r="T77" s="112"/>
    </row>
    <row r="78" spans="1:25" s="29" customFormat="1" ht="25.9" customHeight="1" x14ac:dyDescent="0.2">
      <c r="A78" s="144" t="s">
        <v>346</v>
      </c>
      <c r="B78" s="145"/>
      <c r="C78" s="145"/>
      <c r="D78" s="145"/>
      <c r="E78" s="145"/>
      <c r="F78" s="145"/>
      <c r="G78" s="145"/>
      <c r="H78" s="145"/>
      <c r="I78" s="145"/>
      <c r="J78" s="146"/>
      <c r="K78" s="142" t="s">
        <v>347</v>
      </c>
      <c r="L78" s="140"/>
      <c r="M78" s="140"/>
      <c r="N78" s="140"/>
      <c r="O78" s="140"/>
      <c r="P78" s="140"/>
      <c r="Q78" s="140"/>
      <c r="R78" s="140"/>
      <c r="S78" s="140"/>
      <c r="T78" s="143"/>
    </row>
    <row r="79" spans="1:25" x14ac:dyDescent="0.2">
      <c r="A79" s="113" t="s">
        <v>348</v>
      </c>
      <c r="B79" s="111"/>
      <c r="C79" s="111"/>
      <c r="D79" s="111"/>
      <c r="E79" s="111"/>
      <c r="F79" s="111"/>
      <c r="G79" s="111"/>
      <c r="H79" s="111"/>
      <c r="I79" s="111"/>
      <c r="J79" s="154"/>
      <c r="K79" s="110" t="s">
        <v>349</v>
      </c>
      <c r="L79" s="111"/>
      <c r="M79" s="111"/>
      <c r="N79" s="111"/>
      <c r="O79" s="111"/>
      <c r="P79" s="111"/>
      <c r="Q79" s="111"/>
      <c r="R79" s="111"/>
      <c r="S79" s="111"/>
      <c r="T79" s="112"/>
    </row>
    <row r="80" spans="1:25" x14ac:dyDescent="0.2">
      <c r="A80" s="117" t="s">
        <v>350</v>
      </c>
      <c r="B80" s="115"/>
      <c r="C80" s="115"/>
      <c r="D80" s="115"/>
      <c r="E80" s="115"/>
      <c r="F80" s="115"/>
      <c r="G80" s="115"/>
      <c r="H80" s="115"/>
      <c r="I80" s="115"/>
      <c r="J80" s="187"/>
      <c r="K80" s="110" t="s">
        <v>351</v>
      </c>
      <c r="L80" s="111"/>
      <c r="M80" s="111"/>
      <c r="N80" s="111"/>
      <c r="O80" s="111"/>
      <c r="P80" s="111"/>
      <c r="Q80" s="111"/>
      <c r="R80" s="111"/>
      <c r="S80" s="111"/>
      <c r="T80" s="112"/>
    </row>
    <row r="81" spans="1:26" x14ac:dyDescent="0.2">
      <c r="A81" s="117" t="s">
        <v>352</v>
      </c>
      <c r="B81" s="115"/>
      <c r="C81" s="115"/>
      <c r="D81" s="115"/>
      <c r="E81" s="115"/>
      <c r="F81" s="115"/>
      <c r="G81" s="115"/>
      <c r="H81" s="115"/>
      <c r="I81" s="115"/>
      <c r="J81" s="187"/>
      <c r="K81" s="110" t="s">
        <v>353</v>
      </c>
      <c r="L81" s="111"/>
      <c r="M81" s="111"/>
      <c r="N81" s="111"/>
      <c r="O81" s="111"/>
      <c r="P81" s="111"/>
      <c r="Q81" s="111"/>
      <c r="R81" s="111"/>
      <c r="S81" s="111"/>
      <c r="T81" s="112"/>
    </row>
    <row r="82" spans="1:26" s="29" customFormat="1" ht="25.15" customHeight="1" x14ac:dyDescent="0.2">
      <c r="A82" s="144" t="s">
        <v>354</v>
      </c>
      <c r="B82" s="145"/>
      <c r="C82" s="145"/>
      <c r="D82" s="145"/>
      <c r="E82" s="145"/>
      <c r="F82" s="145"/>
      <c r="G82" s="145"/>
      <c r="H82" s="145"/>
      <c r="I82" s="145"/>
      <c r="J82" s="146"/>
      <c r="K82" s="147" t="s">
        <v>355</v>
      </c>
      <c r="L82" s="145"/>
      <c r="M82" s="145"/>
      <c r="N82" s="145"/>
      <c r="O82" s="145"/>
      <c r="P82" s="145"/>
      <c r="Q82" s="145"/>
      <c r="R82" s="145"/>
      <c r="S82" s="145"/>
      <c r="T82" s="148"/>
    </row>
    <row r="83" spans="1:26" s="29" customFormat="1" ht="25.15" customHeight="1" x14ac:dyDescent="0.2">
      <c r="A83" s="144" t="s">
        <v>356</v>
      </c>
      <c r="B83" s="145"/>
      <c r="C83" s="145"/>
      <c r="D83" s="145"/>
      <c r="E83" s="145"/>
      <c r="F83" s="145"/>
      <c r="G83" s="145"/>
      <c r="H83" s="145"/>
      <c r="I83" s="145"/>
      <c r="J83" s="146"/>
      <c r="K83" s="147" t="s">
        <v>357</v>
      </c>
      <c r="L83" s="145"/>
      <c r="M83" s="145"/>
      <c r="N83" s="145"/>
      <c r="O83" s="145"/>
      <c r="P83" s="145"/>
      <c r="Q83" s="145"/>
      <c r="R83" s="145"/>
      <c r="S83" s="145"/>
      <c r="T83" s="148"/>
    </row>
    <row r="84" spans="1:26" x14ac:dyDescent="0.2">
      <c r="A84" s="173" t="s">
        <v>358</v>
      </c>
      <c r="B84" s="174"/>
      <c r="C84" s="174"/>
      <c r="D84" s="174"/>
      <c r="E84" s="174"/>
      <c r="F84" s="174"/>
      <c r="G84" s="174"/>
      <c r="H84" s="174"/>
      <c r="I84" s="174"/>
      <c r="J84" s="188"/>
      <c r="K84" s="189" t="s">
        <v>359</v>
      </c>
      <c r="L84" s="174"/>
      <c r="M84" s="174"/>
      <c r="N84" s="174"/>
      <c r="O84" s="174"/>
      <c r="P84" s="174"/>
      <c r="Q84" s="174"/>
      <c r="R84" s="174"/>
      <c r="S84" s="174"/>
      <c r="T84" s="175"/>
    </row>
    <row r="85" spans="1:26" x14ac:dyDescent="0.2">
      <c r="A85" s="185" t="s">
        <v>280</v>
      </c>
      <c r="B85" s="168"/>
      <c r="C85" s="168"/>
      <c r="D85" s="168"/>
      <c r="E85" s="168"/>
      <c r="F85" s="168"/>
      <c r="G85" s="168"/>
      <c r="H85" s="168"/>
      <c r="I85" s="168"/>
      <c r="J85" s="186"/>
      <c r="K85" s="185" t="s">
        <v>281</v>
      </c>
      <c r="L85" s="168"/>
      <c r="M85" s="168"/>
      <c r="N85" s="168"/>
      <c r="O85" s="168"/>
      <c r="P85" s="168"/>
      <c r="Q85" s="168"/>
      <c r="R85" s="168"/>
      <c r="S85" s="168"/>
      <c r="T85" s="186"/>
    </row>
    <row r="86" spans="1:26" x14ac:dyDescent="0.2">
      <c r="A86" s="110" t="s">
        <v>360</v>
      </c>
      <c r="B86" s="111"/>
      <c r="C86" s="111"/>
      <c r="D86" s="111"/>
      <c r="E86" s="111"/>
      <c r="F86" s="111"/>
      <c r="G86" s="111"/>
      <c r="H86" s="111"/>
      <c r="I86" s="111"/>
      <c r="J86" s="154"/>
      <c r="K86" s="110" t="s">
        <v>361</v>
      </c>
      <c r="L86" s="111"/>
      <c r="M86" s="111"/>
      <c r="N86" s="111"/>
      <c r="O86" s="111"/>
      <c r="P86" s="111"/>
      <c r="Q86" s="111"/>
      <c r="R86" s="111"/>
      <c r="S86" s="111"/>
      <c r="T86" s="154"/>
      <c r="X86" s="1" t="s">
        <v>92</v>
      </c>
    </row>
    <row r="87" spans="1:26" x14ac:dyDescent="0.2">
      <c r="A87" s="110" t="s">
        <v>362</v>
      </c>
      <c r="B87" s="111"/>
      <c r="C87" s="111"/>
      <c r="D87" s="111"/>
      <c r="E87" s="111"/>
      <c r="F87" s="111"/>
      <c r="G87" s="111"/>
      <c r="H87" s="111"/>
      <c r="I87" s="111"/>
      <c r="J87" s="154"/>
      <c r="K87" s="110" t="s">
        <v>363</v>
      </c>
      <c r="L87" s="111"/>
      <c r="M87" s="111"/>
      <c r="N87" s="111"/>
      <c r="O87" s="111"/>
      <c r="P87" s="111"/>
      <c r="Q87" s="111"/>
      <c r="R87" s="111"/>
      <c r="S87" s="111"/>
      <c r="T87" s="154"/>
    </row>
    <row r="88" spans="1:26" x14ac:dyDescent="0.2">
      <c r="A88" s="110" t="s">
        <v>364</v>
      </c>
      <c r="B88" s="111"/>
      <c r="C88" s="111"/>
      <c r="D88" s="111"/>
      <c r="E88" s="111"/>
      <c r="F88" s="111"/>
      <c r="G88" s="111"/>
      <c r="H88" s="111"/>
      <c r="I88" s="111"/>
      <c r="J88" s="154"/>
      <c r="K88" s="110" t="s">
        <v>365</v>
      </c>
      <c r="L88" s="111"/>
      <c r="M88" s="111"/>
      <c r="N88" s="111"/>
      <c r="O88" s="111"/>
      <c r="P88" s="111"/>
      <c r="Q88" s="111"/>
      <c r="R88" s="111"/>
      <c r="S88" s="111"/>
      <c r="T88" s="154"/>
    </row>
    <row r="89" spans="1:26" x14ac:dyDescent="0.2">
      <c r="A89" s="110" t="s">
        <v>366</v>
      </c>
      <c r="B89" s="111"/>
      <c r="C89" s="111"/>
      <c r="D89" s="111"/>
      <c r="E89" s="111"/>
      <c r="F89" s="111"/>
      <c r="G89" s="111"/>
      <c r="H89" s="111"/>
      <c r="I89" s="111"/>
      <c r="J89" s="154"/>
      <c r="K89" s="110" t="s">
        <v>367</v>
      </c>
      <c r="L89" s="111"/>
      <c r="M89" s="111"/>
      <c r="N89" s="111"/>
      <c r="O89" s="111"/>
      <c r="P89" s="111"/>
      <c r="Q89" s="111"/>
      <c r="R89" s="111"/>
      <c r="S89" s="111"/>
      <c r="T89" s="154"/>
    </row>
    <row r="90" spans="1:26" x14ac:dyDescent="0.2">
      <c r="A90" s="110" t="s">
        <v>368</v>
      </c>
      <c r="B90" s="111"/>
      <c r="C90" s="111"/>
      <c r="D90" s="111"/>
      <c r="E90" s="111"/>
      <c r="F90" s="111"/>
      <c r="G90" s="111"/>
      <c r="H90" s="111"/>
      <c r="I90" s="111"/>
      <c r="J90" s="154"/>
      <c r="K90" s="110" t="s">
        <v>369</v>
      </c>
      <c r="L90" s="111"/>
      <c r="M90" s="111"/>
      <c r="N90" s="111"/>
      <c r="O90" s="111"/>
      <c r="P90" s="111"/>
      <c r="Q90" s="111"/>
      <c r="R90" s="111"/>
      <c r="S90" s="111"/>
      <c r="T90" s="154"/>
    </row>
    <row r="91" spans="1:26" x14ac:dyDescent="0.2">
      <c r="A91" s="110" t="s">
        <v>370</v>
      </c>
      <c r="B91" s="111"/>
      <c r="C91" s="111"/>
      <c r="D91" s="111"/>
      <c r="E91" s="111"/>
      <c r="F91" s="111"/>
      <c r="G91" s="111"/>
      <c r="H91" s="111"/>
      <c r="I91" s="111"/>
      <c r="J91" s="154"/>
      <c r="K91" s="110" t="s">
        <v>371</v>
      </c>
      <c r="L91" s="111"/>
      <c r="M91" s="111"/>
      <c r="N91" s="111"/>
      <c r="O91" s="111"/>
      <c r="P91" s="111"/>
      <c r="Q91" s="111"/>
      <c r="R91" s="111"/>
      <c r="S91" s="111"/>
      <c r="T91" s="154"/>
    </row>
    <row r="92" spans="1:26" x14ac:dyDescent="0.2">
      <c r="A92" s="110" t="s">
        <v>372</v>
      </c>
      <c r="B92" s="111"/>
      <c r="C92" s="111"/>
      <c r="D92" s="111"/>
      <c r="E92" s="111"/>
      <c r="F92" s="111"/>
      <c r="G92" s="111"/>
      <c r="H92" s="111"/>
      <c r="I92" s="111"/>
      <c r="J92" s="154"/>
      <c r="K92" s="110" t="s">
        <v>373</v>
      </c>
      <c r="L92" s="111"/>
      <c r="M92" s="111"/>
      <c r="N92" s="111"/>
      <c r="O92" s="111"/>
      <c r="P92" s="111"/>
      <c r="Q92" s="111"/>
      <c r="R92" s="111"/>
      <c r="S92" s="111"/>
      <c r="T92" s="154"/>
    </row>
    <row r="93" spans="1:26" x14ac:dyDescent="0.2">
      <c r="A93" s="110" t="s">
        <v>374</v>
      </c>
      <c r="B93" s="111"/>
      <c r="C93" s="111"/>
      <c r="D93" s="111"/>
      <c r="E93" s="111"/>
      <c r="F93" s="111"/>
      <c r="G93" s="111"/>
      <c r="H93" s="111"/>
      <c r="I93" s="111"/>
      <c r="J93" s="154"/>
      <c r="K93" s="110" t="s">
        <v>375</v>
      </c>
      <c r="L93" s="111"/>
      <c r="M93" s="111"/>
      <c r="N93" s="111"/>
      <c r="O93" s="111"/>
      <c r="P93" s="111"/>
      <c r="Q93" s="111"/>
      <c r="R93" s="111"/>
      <c r="S93" s="111"/>
      <c r="T93" s="154"/>
    </row>
    <row r="94" spans="1:26" x14ac:dyDescent="0.2">
      <c r="A94" s="114" t="s">
        <v>376</v>
      </c>
      <c r="B94" s="115"/>
      <c r="C94" s="115"/>
      <c r="D94" s="115"/>
      <c r="E94" s="115"/>
      <c r="F94" s="115"/>
      <c r="G94" s="115"/>
      <c r="H94" s="115"/>
      <c r="I94" s="115"/>
      <c r="J94" s="187"/>
      <c r="K94" s="110" t="s">
        <v>377</v>
      </c>
      <c r="L94" s="111"/>
      <c r="M94" s="111"/>
      <c r="N94" s="111"/>
      <c r="O94" s="111"/>
      <c r="P94" s="111"/>
      <c r="Q94" s="111"/>
      <c r="R94" s="111"/>
      <c r="S94" s="111"/>
      <c r="T94" s="154"/>
    </row>
    <row r="95" spans="1:26" s="29" customFormat="1" ht="25.15" customHeight="1" x14ac:dyDescent="0.2">
      <c r="A95" s="147" t="s">
        <v>378</v>
      </c>
      <c r="B95" s="145"/>
      <c r="C95" s="145"/>
      <c r="D95" s="145"/>
      <c r="E95" s="145"/>
      <c r="F95" s="145"/>
      <c r="G95" s="145"/>
      <c r="H95" s="145"/>
      <c r="I95" s="145"/>
      <c r="J95" s="146"/>
      <c r="K95" s="147" t="s">
        <v>379</v>
      </c>
      <c r="L95" s="145"/>
      <c r="M95" s="145"/>
      <c r="N95" s="145"/>
      <c r="O95" s="145"/>
      <c r="P95" s="145"/>
      <c r="Q95" s="145"/>
      <c r="R95" s="145"/>
      <c r="S95" s="145"/>
      <c r="T95" s="146"/>
      <c r="U95" s="1"/>
      <c r="V95" s="1"/>
      <c r="W95" s="1"/>
      <c r="X95" s="1"/>
      <c r="Y95" s="1"/>
      <c r="Z95" s="1"/>
    </row>
    <row r="96" spans="1:26" s="29" customFormat="1" ht="25.15" customHeight="1" thickBot="1" x14ac:dyDescent="0.25">
      <c r="A96" s="179" t="s">
        <v>380</v>
      </c>
      <c r="B96" s="180"/>
      <c r="C96" s="180"/>
      <c r="D96" s="180"/>
      <c r="E96" s="180"/>
      <c r="F96" s="180"/>
      <c r="G96" s="180"/>
      <c r="H96" s="180"/>
      <c r="I96" s="180"/>
      <c r="J96" s="181"/>
      <c r="K96" s="179" t="s">
        <v>381</v>
      </c>
      <c r="L96" s="180"/>
      <c r="M96" s="180"/>
      <c r="N96" s="180"/>
      <c r="O96" s="180"/>
      <c r="P96" s="180"/>
      <c r="Q96" s="180"/>
      <c r="R96" s="180"/>
      <c r="S96" s="180"/>
      <c r="T96" s="181"/>
      <c r="U96" s="1"/>
      <c r="V96" s="1"/>
      <c r="W96" s="1"/>
      <c r="X96" s="1"/>
      <c r="Y96" s="1"/>
      <c r="Z96" s="1"/>
    </row>
    <row r="97" spans="1:26" x14ac:dyDescent="0.2">
      <c r="A97" s="182" t="s">
        <v>382</v>
      </c>
      <c r="B97" s="183"/>
      <c r="C97" s="183"/>
      <c r="D97" s="183"/>
      <c r="E97" s="183"/>
      <c r="F97" s="183"/>
      <c r="G97" s="183"/>
      <c r="H97" s="183"/>
      <c r="I97" s="183"/>
      <c r="J97" s="184"/>
      <c r="K97" s="182" t="s">
        <v>383</v>
      </c>
      <c r="L97" s="183"/>
      <c r="M97" s="183"/>
      <c r="N97" s="183"/>
      <c r="O97" s="183"/>
      <c r="P97" s="183"/>
      <c r="Q97" s="183"/>
      <c r="R97" s="183"/>
      <c r="S97" s="183"/>
      <c r="T97" s="184"/>
    </row>
    <row r="98" spans="1:26" x14ac:dyDescent="0.2">
      <c r="A98" s="185" t="s">
        <v>302</v>
      </c>
      <c r="B98" s="168"/>
      <c r="C98" s="168"/>
      <c r="D98" s="168"/>
      <c r="E98" s="168"/>
      <c r="F98" s="168"/>
      <c r="G98" s="168"/>
      <c r="H98" s="168"/>
      <c r="I98" s="168"/>
      <c r="J98" s="186"/>
      <c r="K98" s="185" t="s">
        <v>337</v>
      </c>
      <c r="L98" s="168"/>
      <c r="M98" s="168"/>
      <c r="N98" s="168"/>
      <c r="O98" s="168"/>
      <c r="P98" s="168"/>
      <c r="Q98" s="168"/>
      <c r="R98" s="168"/>
      <c r="S98" s="168"/>
      <c r="T98" s="186"/>
    </row>
    <row r="99" spans="1:26" x14ac:dyDescent="0.2">
      <c r="A99" s="110" t="s">
        <v>384</v>
      </c>
      <c r="B99" s="111"/>
      <c r="C99" s="111"/>
      <c r="D99" s="111"/>
      <c r="E99" s="111"/>
      <c r="F99" s="111"/>
      <c r="G99" s="111"/>
      <c r="H99" s="111"/>
      <c r="I99" s="111"/>
      <c r="J99" s="154"/>
      <c r="K99" s="110" t="s">
        <v>385</v>
      </c>
      <c r="L99" s="111"/>
      <c r="M99" s="111"/>
      <c r="N99" s="111"/>
      <c r="O99" s="111"/>
      <c r="P99" s="111"/>
      <c r="Q99" s="111"/>
      <c r="R99" s="111"/>
      <c r="S99" s="111"/>
      <c r="T99" s="154"/>
    </row>
    <row r="100" spans="1:26" x14ac:dyDescent="0.2">
      <c r="A100" s="110" t="s">
        <v>386</v>
      </c>
      <c r="B100" s="111"/>
      <c r="C100" s="111"/>
      <c r="D100" s="111"/>
      <c r="E100" s="111"/>
      <c r="F100" s="111"/>
      <c r="G100" s="111"/>
      <c r="H100" s="111"/>
      <c r="I100" s="111"/>
      <c r="J100" s="154"/>
      <c r="K100" s="110" t="s">
        <v>387</v>
      </c>
      <c r="L100" s="111"/>
      <c r="M100" s="111"/>
      <c r="N100" s="111"/>
      <c r="O100" s="111"/>
      <c r="P100" s="111"/>
      <c r="Q100" s="111"/>
      <c r="R100" s="111"/>
      <c r="S100" s="111"/>
      <c r="T100" s="154"/>
    </row>
    <row r="101" spans="1:26" s="29" customFormat="1" ht="24.6" customHeight="1" x14ac:dyDescent="0.2">
      <c r="A101" s="142" t="s">
        <v>388</v>
      </c>
      <c r="B101" s="140"/>
      <c r="C101" s="140"/>
      <c r="D101" s="140"/>
      <c r="E101" s="140"/>
      <c r="F101" s="140"/>
      <c r="G101" s="140"/>
      <c r="H101" s="140"/>
      <c r="I101" s="140"/>
      <c r="J101" s="141"/>
      <c r="K101" s="142" t="s">
        <v>389</v>
      </c>
      <c r="L101" s="140"/>
      <c r="M101" s="140"/>
      <c r="N101" s="140"/>
      <c r="O101" s="140"/>
      <c r="P101" s="140"/>
      <c r="Q101" s="140"/>
      <c r="R101" s="140"/>
      <c r="S101" s="140"/>
      <c r="T101" s="141"/>
      <c r="U101" s="1"/>
      <c r="V101" s="1"/>
      <c r="W101" s="1"/>
      <c r="X101" s="1"/>
      <c r="Y101" s="1"/>
      <c r="Z101" s="1"/>
    </row>
    <row r="102" spans="1:26" x14ac:dyDescent="0.2">
      <c r="A102" s="110" t="s">
        <v>390</v>
      </c>
      <c r="B102" s="111"/>
      <c r="C102" s="111"/>
      <c r="D102" s="111"/>
      <c r="E102" s="111"/>
      <c r="F102" s="111"/>
      <c r="G102" s="111"/>
      <c r="H102" s="111"/>
      <c r="I102" s="111"/>
      <c r="J102" s="154"/>
      <c r="K102" s="110" t="s">
        <v>391</v>
      </c>
      <c r="L102" s="111"/>
      <c r="M102" s="111"/>
      <c r="N102" s="111"/>
      <c r="O102" s="111"/>
      <c r="P102" s="111"/>
      <c r="Q102" s="111"/>
      <c r="R102" s="111"/>
      <c r="S102" s="111"/>
      <c r="T102" s="154"/>
    </row>
    <row r="103" spans="1:26" s="29" customFormat="1" ht="13.5" customHeight="1" x14ac:dyDescent="0.2">
      <c r="A103" s="132" t="s">
        <v>392</v>
      </c>
      <c r="B103" s="130"/>
      <c r="C103" s="130"/>
      <c r="D103" s="130"/>
      <c r="E103" s="130"/>
      <c r="F103" s="130"/>
      <c r="G103" s="130"/>
      <c r="H103" s="130"/>
      <c r="I103" s="130"/>
      <c r="J103" s="131"/>
      <c r="K103" s="132" t="s">
        <v>393</v>
      </c>
      <c r="L103" s="130"/>
      <c r="M103" s="130"/>
      <c r="N103" s="130"/>
      <c r="O103" s="130"/>
      <c r="P103" s="130"/>
      <c r="Q103" s="130"/>
      <c r="R103" s="130"/>
      <c r="S103" s="130"/>
      <c r="T103" s="131"/>
      <c r="U103" s="1"/>
      <c r="V103" s="1"/>
      <c r="W103" s="1"/>
      <c r="X103" s="1"/>
      <c r="Y103" s="1"/>
      <c r="Z103" s="1"/>
    </row>
    <row r="104" spans="1:26" s="29" customFormat="1" ht="24.6" customHeight="1" x14ac:dyDescent="0.2">
      <c r="A104" s="176" t="s">
        <v>394</v>
      </c>
      <c r="B104" s="177"/>
      <c r="C104" s="177"/>
      <c r="D104" s="177"/>
      <c r="E104" s="177"/>
      <c r="F104" s="177"/>
      <c r="G104" s="177"/>
      <c r="H104" s="177"/>
      <c r="I104" s="177"/>
      <c r="J104" s="178"/>
      <c r="K104" s="176" t="s">
        <v>395</v>
      </c>
      <c r="L104" s="177"/>
      <c r="M104" s="177"/>
      <c r="N104" s="177"/>
      <c r="O104" s="177"/>
      <c r="P104" s="177"/>
      <c r="Q104" s="177"/>
      <c r="R104" s="177"/>
      <c r="S104" s="177"/>
      <c r="T104" s="178"/>
      <c r="U104" s="1"/>
      <c r="V104" s="1"/>
      <c r="W104" s="1"/>
      <c r="X104" s="1"/>
      <c r="Y104" s="1"/>
      <c r="Z104" s="1"/>
    </row>
    <row r="105" spans="1:26" x14ac:dyDescent="0.2">
      <c r="A105" s="110" t="s">
        <v>396</v>
      </c>
      <c r="B105" s="111"/>
      <c r="C105" s="111"/>
      <c r="D105" s="111"/>
      <c r="E105" s="111"/>
      <c r="F105" s="111"/>
      <c r="G105" s="111"/>
      <c r="H105" s="111"/>
      <c r="I105" s="111"/>
      <c r="J105" s="154"/>
      <c r="K105" s="110" t="s">
        <v>397</v>
      </c>
      <c r="L105" s="111"/>
      <c r="M105" s="111"/>
      <c r="N105" s="111"/>
      <c r="O105" s="111"/>
      <c r="P105" s="111"/>
      <c r="Q105" s="111"/>
      <c r="R105" s="111"/>
      <c r="S105" s="111"/>
      <c r="T105" s="154"/>
    </row>
    <row r="106" spans="1:26" s="29" customFormat="1" ht="24.6" customHeight="1" x14ac:dyDescent="0.2">
      <c r="A106" s="142" t="s">
        <v>398</v>
      </c>
      <c r="B106" s="140"/>
      <c r="C106" s="140"/>
      <c r="D106" s="140"/>
      <c r="E106" s="140"/>
      <c r="F106" s="140"/>
      <c r="G106" s="140"/>
      <c r="H106" s="140"/>
      <c r="I106" s="140"/>
      <c r="J106" s="141"/>
      <c r="K106" s="142" t="s">
        <v>399</v>
      </c>
      <c r="L106" s="140"/>
      <c r="M106" s="140"/>
      <c r="N106" s="140"/>
      <c r="O106" s="140"/>
      <c r="P106" s="140"/>
      <c r="Q106" s="140"/>
      <c r="R106" s="140"/>
      <c r="S106" s="140"/>
      <c r="T106" s="141"/>
      <c r="U106" s="1"/>
      <c r="V106" s="1"/>
      <c r="W106" s="1"/>
      <c r="X106" s="1"/>
      <c r="Y106" s="1"/>
      <c r="Z106" s="1"/>
    </row>
    <row r="107" spans="1:26" x14ac:dyDescent="0.2">
      <c r="A107" s="110" t="s">
        <v>400</v>
      </c>
      <c r="B107" s="111"/>
      <c r="C107" s="111"/>
      <c r="D107" s="111"/>
      <c r="E107" s="111"/>
      <c r="F107" s="111"/>
      <c r="G107" s="111"/>
      <c r="H107" s="111"/>
      <c r="I107" s="111"/>
      <c r="J107" s="154"/>
      <c r="K107" s="110" t="s">
        <v>401</v>
      </c>
      <c r="L107" s="111"/>
      <c r="M107" s="111"/>
      <c r="N107" s="111"/>
      <c r="O107" s="111"/>
      <c r="P107" s="111"/>
      <c r="Q107" s="111"/>
      <c r="R107" s="111"/>
      <c r="S107" s="111"/>
      <c r="T107" s="154"/>
    </row>
    <row r="108" spans="1:26" s="29" customFormat="1" ht="24.6" customHeight="1" x14ac:dyDescent="0.2">
      <c r="A108" s="142" t="s">
        <v>402</v>
      </c>
      <c r="B108" s="140"/>
      <c r="C108" s="140"/>
      <c r="D108" s="140"/>
      <c r="E108" s="140"/>
      <c r="F108" s="140"/>
      <c r="G108" s="140"/>
      <c r="H108" s="140"/>
      <c r="I108" s="140"/>
      <c r="J108" s="141"/>
      <c r="K108" s="147" t="s">
        <v>403</v>
      </c>
      <c r="L108" s="145"/>
      <c r="M108" s="145"/>
      <c r="N108" s="145"/>
      <c r="O108" s="145"/>
      <c r="P108" s="145"/>
      <c r="Q108" s="145"/>
      <c r="R108" s="145"/>
      <c r="S108" s="145"/>
      <c r="T108" s="146"/>
      <c r="U108" s="1"/>
      <c r="V108" s="1"/>
      <c r="W108" s="1"/>
      <c r="X108" s="1"/>
      <c r="Y108" s="1"/>
      <c r="Z108" s="1"/>
    </row>
    <row r="109" spans="1:26" s="29" customFormat="1" ht="24.6" customHeight="1" x14ac:dyDescent="0.2">
      <c r="A109" s="142" t="s">
        <v>404</v>
      </c>
      <c r="B109" s="140"/>
      <c r="C109" s="140"/>
      <c r="D109" s="140"/>
      <c r="E109" s="140"/>
      <c r="F109" s="140"/>
      <c r="G109" s="140"/>
      <c r="H109" s="140"/>
      <c r="I109" s="140"/>
      <c r="J109" s="141"/>
      <c r="K109" s="147" t="s">
        <v>405</v>
      </c>
      <c r="L109" s="145"/>
      <c r="M109" s="145"/>
      <c r="N109" s="145"/>
      <c r="O109" s="145"/>
      <c r="P109" s="145"/>
      <c r="Q109" s="145"/>
      <c r="R109" s="145"/>
      <c r="S109" s="145"/>
      <c r="T109" s="146"/>
      <c r="U109" s="1"/>
      <c r="V109" s="1"/>
      <c r="W109" s="1"/>
      <c r="X109" s="1"/>
      <c r="Y109" s="1"/>
      <c r="Z109" s="1"/>
    </row>
    <row r="110" spans="1:26" s="29" customFormat="1" ht="24.6" customHeight="1" x14ac:dyDescent="0.2">
      <c r="A110" s="132" t="s">
        <v>406</v>
      </c>
      <c r="B110" s="130"/>
      <c r="C110" s="130"/>
      <c r="D110" s="130"/>
      <c r="E110" s="130"/>
      <c r="F110" s="130"/>
      <c r="G110" s="130"/>
      <c r="H110" s="130"/>
      <c r="I110" s="130"/>
      <c r="J110" s="131"/>
      <c r="K110" s="152" t="s">
        <v>407</v>
      </c>
      <c r="L110" s="150"/>
      <c r="M110" s="150"/>
      <c r="N110" s="150"/>
      <c r="O110" s="150"/>
      <c r="P110" s="150"/>
      <c r="Q110" s="150"/>
      <c r="R110" s="150"/>
      <c r="S110" s="150"/>
      <c r="T110" s="151"/>
      <c r="U110" s="1"/>
      <c r="V110" s="1"/>
      <c r="W110" s="1"/>
      <c r="X110" s="1"/>
      <c r="Y110" s="1"/>
      <c r="Z110" s="1"/>
    </row>
    <row r="111" spans="1:26" x14ac:dyDescent="0.2">
      <c r="A111" s="170" t="s">
        <v>408</v>
      </c>
      <c r="B111" s="171"/>
      <c r="C111" s="171"/>
      <c r="D111" s="171"/>
      <c r="E111" s="171"/>
      <c r="F111" s="171"/>
      <c r="G111" s="171"/>
      <c r="H111" s="171"/>
      <c r="I111" s="171"/>
      <c r="J111" s="172"/>
      <c r="K111" s="122" t="s">
        <v>409</v>
      </c>
      <c r="L111" s="123"/>
      <c r="M111" s="123"/>
      <c r="N111" s="123"/>
      <c r="O111" s="123"/>
      <c r="P111" s="123"/>
      <c r="Q111" s="123"/>
      <c r="R111" s="123"/>
      <c r="S111" s="123"/>
      <c r="T111" s="124"/>
    </row>
    <row r="112" spans="1:26" x14ac:dyDescent="0.2">
      <c r="A112" s="415" t="s">
        <v>278</v>
      </c>
      <c r="B112" s="416"/>
      <c r="C112" s="416"/>
      <c r="D112" s="416"/>
      <c r="E112" s="416"/>
      <c r="F112" s="416"/>
      <c r="G112" s="416"/>
      <c r="H112" s="416"/>
      <c r="I112" s="416"/>
      <c r="J112" s="417"/>
      <c r="K112" s="415" t="s">
        <v>279</v>
      </c>
      <c r="L112" s="416"/>
      <c r="M112" s="416"/>
      <c r="N112" s="416"/>
      <c r="O112" s="416"/>
      <c r="P112" s="416"/>
      <c r="Q112" s="416"/>
      <c r="R112" s="416"/>
      <c r="S112" s="416"/>
      <c r="T112" s="417"/>
    </row>
    <row r="113" spans="1:26" x14ac:dyDescent="0.2">
      <c r="A113" s="167" t="s">
        <v>410</v>
      </c>
      <c r="B113" s="168"/>
      <c r="C113" s="168"/>
      <c r="D113" s="168"/>
      <c r="E113" s="168"/>
      <c r="F113" s="168"/>
      <c r="G113" s="168"/>
      <c r="H113" s="168"/>
      <c r="I113" s="168"/>
      <c r="J113" s="169"/>
      <c r="K113" s="167" t="s">
        <v>411</v>
      </c>
      <c r="L113" s="168"/>
      <c r="M113" s="168"/>
      <c r="N113" s="168"/>
      <c r="O113" s="168"/>
      <c r="P113" s="168"/>
      <c r="Q113" s="168"/>
      <c r="R113" s="168"/>
      <c r="S113" s="168"/>
      <c r="T113" s="169"/>
    </row>
    <row r="114" spans="1:26" x14ac:dyDescent="0.2">
      <c r="A114" s="113" t="s">
        <v>412</v>
      </c>
      <c r="B114" s="111"/>
      <c r="C114" s="111"/>
      <c r="D114" s="111"/>
      <c r="E114" s="111"/>
      <c r="F114" s="111"/>
      <c r="G114" s="111"/>
      <c r="H114" s="111"/>
      <c r="I114" s="111"/>
      <c r="J114" s="112"/>
      <c r="K114" s="113" t="s">
        <v>413</v>
      </c>
      <c r="L114" s="111"/>
      <c r="M114" s="111"/>
      <c r="N114" s="111"/>
      <c r="O114" s="111"/>
      <c r="P114" s="111"/>
      <c r="Q114" s="111"/>
      <c r="R114" s="111"/>
      <c r="S114" s="111"/>
      <c r="T114" s="112"/>
    </row>
    <row r="115" spans="1:26" s="29" customFormat="1" ht="25.15" customHeight="1" x14ac:dyDescent="0.2">
      <c r="A115" s="139" t="s">
        <v>414</v>
      </c>
      <c r="B115" s="140"/>
      <c r="C115" s="140"/>
      <c r="D115" s="140"/>
      <c r="E115" s="140"/>
      <c r="F115" s="140"/>
      <c r="G115" s="140"/>
      <c r="H115" s="140"/>
      <c r="I115" s="140"/>
      <c r="J115" s="143"/>
      <c r="K115" s="139" t="s">
        <v>415</v>
      </c>
      <c r="L115" s="140"/>
      <c r="M115" s="140"/>
      <c r="N115" s="140"/>
      <c r="O115" s="140"/>
      <c r="P115" s="140"/>
      <c r="Q115" s="140"/>
      <c r="R115" s="140"/>
      <c r="S115" s="140"/>
      <c r="T115" s="143"/>
      <c r="U115" s="1"/>
      <c r="V115" s="1"/>
      <c r="W115" s="1"/>
      <c r="X115" s="1"/>
      <c r="Y115" s="1"/>
      <c r="Z115" s="1"/>
    </row>
    <row r="116" spans="1:26" s="29" customFormat="1" ht="25.15" customHeight="1" x14ac:dyDescent="0.2">
      <c r="A116" s="139" t="s">
        <v>416</v>
      </c>
      <c r="B116" s="140"/>
      <c r="C116" s="140"/>
      <c r="D116" s="140"/>
      <c r="E116" s="140"/>
      <c r="F116" s="140"/>
      <c r="G116" s="140"/>
      <c r="H116" s="140"/>
      <c r="I116" s="140"/>
      <c r="J116" s="143"/>
      <c r="K116" s="139" t="s">
        <v>417</v>
      </c>
      <c r="L116" s="140"/>
      <c r="M116" s="140"/>
      <c r="N116" s="140"/>
      <c r="O116" s="140"/>
      <c r="P116" s="140"/>
      <c r="Q116" s="140"/>
      <c r="R116" s="140"/>
      <c r="S116" s="140"/>
      <c r="T116" s="143"/>
      <c r="U116" s="1"/>
      <c r="V116" s="1"/>
      <c r="W116" s="1"/>
      <c r="X116" s="1"/>
      <c r="Y116" s="1"/>
      <c r="Z116" s="1"/>
    </row>
    <row r="117" spans="1:26" s="29" customFormat="1" ht="25.15" customHeight="1" x14ac:dyDescent="0.2">
      <c r="A117" s="139" t="s">
        <v>418</v>
      </c>
      <c r="B117" s="140"/>
      <c r="C117" s="140"/>
      <c r="D117" s="140"/>
      <c r="E117" s="140"/>
      <c r="F117" s="140"/>
      <c r="G117" s="140"/>
      <c r="H117" s="140"/>
      <c r="I117" s="140"/>
      <c r="J117" s="143"/>
      <c r="K117" s="139" t="s">
        <v>419</v>
      </c>
      <c r="L117" s="140"/>
      <c r="M117" s="140"/>
      <c r="N117" s="140"/>
      <c r="O117" s="140"/>
      <c r="P117" s="140"/>
      <c r="Q117" s="140"/>
      <c r="R117" s="140"/>
      <c r="S117" s="140"/>
      <c r="T117" s="143"/>
      <c r="U117" s="1"/>
      <c r="V117" s="1"/>
      <c r="W117" s="1"/>
      <c r="X117" s="1"/>
      <c r="Y117" s="1"/>
      <c r="Z117" s="1"/>
    </row>
    <row r="118" spans="1:26" x14ac:dyDescent="0.2">
      <c r="A118" s="113" t="s">
        <v>420</v>
      </c>
      <c r="B118" s="111"/>
      <c r="C118" s="111"/>
      <c r="D118" s="111"/>
      <c r="E118" s="111"/>
      <c r="F118" s="111"/>
      <c r="G118" s="111"/>
      <c r="H118" s="111"/>
      <c r="I118" s="111"/>
      <c r="J118" s="112"/>
      <c r="K118" s="117" t="s">
        <v>421</v>
      </c>
      <c r="L118" s="115"/>
      <c r="M118" s="115"/>
      <c r="N118" s="115"/>
      <c r="O118" s="115"/>
      <c r="P118" s="115"/>
      <c r="Q118" s="115"/>
      <c r="R118" s="115"/>
      <c r="S118" s="115"/>
      <c r="T118" s="116"/>
    </row>
    <row r="119" spans="1:26" x14ac:dyDescent="0.2">
      <c r="A119" s="113" t="s">
        <v>422</v>
      </c>
      <c r="B119" s="111"/>
      <c r="C119" s="111"/>
      <c r="D119" s="111"/>
      <c r="E119" s="111"/>
      <c r="F119" s="111"/>
      <c r="G119" s="111"/>
      <c r="H119" s="111"/>
      <c r="I119" s="111"/>
      <c r="J119" s="112"/>
      <c r="K119" s="113" t="s">
        <v>423</v>
      </c>
      <c r="L119" s="111"/>
      <c r="M119" s="111"/>
      <c r="N119" s="111"/>
      <c r="O119" s="111"/>
      <c r="P119" s="111"/>
      <c r="Q119" s="111"/>
      <c r="R119" s="111"/>
      <c r="S119" s="111"/>
      <c r="T119" s="112"/>
    </row>
    <row r="120" spans="1:26" x14ac:dyDescent="0.2">
      <c r="A120" s="113" t="s">
        <v>424</v>
      </c>
      <c r="B120" s="111"/>
      <c r="C120" s="111"/>
      <c r="D120" s="111"/>
      <c r="E120" s="111"/>
      <c r="F120" s="111"/>
      <c r="G120" s="111"/>
      <c r="H120" s="111"/>
      <c r="I120" s="111"/>
      <c r="J120" s="112"/>
      <c r="K120" s="113" t="s">
        <v>425</v>
      </c>
      <c r="L120" s="111"/>
      <c r="M120" s="111"/>
      <c r="N120" s="111"/>
      <c r="O120" s="111"/>
      <c r="P120" s="111"/>
      <c r="Q120" s="111"/>
      <c r="R120" s="111"/>
      <c r="S120" s="111"/>
      <c r="T120" s="112"/>
    </row>
    <row r="121" spans="1:26" x14ac:dyDescent="0.2">
      <c r="A121" s="113" t="s">
        <v>426</v>
      </c>
      <c r="B121" s="111"/>
      <c r="C121" s="111"/>
      <c r="D121" s="111"/>
      <c r="E121" s="111"/>
      <c r="F121" s="111"/>
      <c r="G121" s="111"/>
      <c r="H121" s="111"/>
      <c r="I121" s="111"/>
      <c r="J121" s="112"/>
      <c r="K121" s="113" t="s">
        <v>427</v>
      </c>
      <c r="L121" s="111"/>
      <c r="M121" s="111"/>
      <c r="N121" s="111"/>
      <c r="O121" s="111"/>
      <c r="P121" s="111"/>
      <c r="Q121" s="111"/>
      <c r="R121" s="111"/>
      <c r="S121" s="111"/>
      <c r="T121" s="112"/>
    </row>
    <row r="122" spans="1:26" x14ac:dyDescent="0.2">
      <c r="A122" s="113" t="s">
        <v>428</v>
      </c>
      <c r="B122" s="111"/>
      <c r="C122" s="111"/>
      <c r="D122" s="111"/>
      <c r="E122" s="111"/>
      <c r="F122" s="111"/>
      <c r="G122" s="111"/>
      <c r="H122" s="111"/>
      <c r="I122" s="111"/>
      <c r="J122" s="112"/>
      <c r="K122" s="113" t="s">
        <v>429</v>
      </c>
      <c r="L122" s="111"/>
      <c r="M122" s="111"/>
      <c r="N122" s="111"/>
      <c r="O122" s="111"/>
      <c r="P122" s="111"/>
      <c r="Q122" s="111"/>
      <c r="R122" s="111"/>
      <c r="S122" s="111"/>
      <c r="T122" s="112"/>
    </row>
    <row r="123" spans="1:26" x14ac:dyDescent="0.2">
      <c r="A123" s="113" t="s">
        <v>430</v>
      </c>
      <c r="B123" s="111"/>
      <c r="C123" s="111"/>
      <c r="D123" s="111"/>
      <c r="E123" s="111"/>
      <c r="F123" s="111"/>
      <c r="G123" s="111"/>
      <c r="H123" s="111"/>
      <c r="I123" s="111"/>
      <c r="J123" s="112"/>
      <c r="K123" s="117" t="s">
        <v>431</v>
      </c>
      <c r="L123" s="115"/>
      <c r="M123" s="115"/>
      <c r="N123" s="115"/>
      <c r="O123" s="115"/>
      <c r="P123" s="115"/>
      <c r="Q123" s="115"/>
      <c r="R123" s="115"/>
      <c r="S123" s="115"/>
      <c r="T123" s="116"/>
    </row>
    <row r="124" spans="1:26" s="29" customFormat="1" ht="25.15" customHeight="1" x14ac:dyDescent="0.2">
      <c r="A124" s="129" t="s">
        <v>432</v>
      </c>
      <c r="B124" s="130"/>
      <c r="C124" s="130"/>
      <c r="D124" s="130"/>
      <c r="E124" s="130"/>
      <c r="F124" s="130"/>
      <c r="G124" s="130"/>
      <c r="H124" s="130"/>
      <c r="I124" s="130"/>
      <c r="J124" s="133"/>
      <c r="K124" s="149" t="s">
        <v>433</v>
      </c>
      <c r="L124" s="150"/>
      <c r="M124" s="150"/>
      <c r="N124" s="150"/>
      <c r="O124" s="150"/>
      <c r="P124" s="150"/>
      <c r="Q124" s="150"/>
      <c r="R124" s="150"/>
      <c r="S124" s="150"/>
      <c r="T124" s="153"/>
      <c r="U124" s="1"/>
      <c r="V124" s="1"/>
      <c r="W124" s="1"/>
      <c r="X124" s="1"/>
      <c r="Y124" s="1"/>
      <c r="Z124" s="1"/>
    </row>
    <row r="125" spans="1:26" x14ac:dyDescent="0.2">
      <c r="A125" s="170" t="s">
        <v>300</v>
      </c>
      <c r="B125" s="171"/>
      <c r="C125" s="171"/>
      <c r="D125" s="171"/>
      <c r="E125" s="171"/>
      <c r="F125" s="171"/>
      <c r="G125" s="171"/>
      <c r="H125" s="171"/>
      <c r="I125" s="171"/>
      <c r="J125" s="172"/>
      <c r="K125" s="173" t="s">
        <v>301</v>
      </c>
      <c r="L125" s="174"/>
      <c r="M125" s="174"/>
      <c r="N125" s="174"/>
      <c r="O125" s="174"/>
      <c r="P125" s="174"/>
      <c r="Q125" s="174"/>
      <c r="R125" s="174"/>
      <c r="S125" s="174"/>
      <c r="T125" s="175"/>
    </row>
    <row r="126" spans="1:26" x14ac:dyDescent="0.2">
      <c r="A126" s="167" t="s">
        <v>434</v>
      </c>
      <c r="B126" s="168"/>
      <c r="C126" s="168"/>
      <c r="D126" s="168"/>
      <c r="E126" s="168"/>
      <c r="F126" s="168"/>
      <c r="G126" s="168"/>
      <c r="H126" s="168"/>
      <c r="I126" s="168"/>
      <c r="J126" s="169"/>
      <c r="K126" s="167" t="s">
        <v>411</v>
      </c>
      <c r="L126" s="168"/>
      <c r="M126" s="168"/>
      <c r="N126" s="168"/>
      <c r="O126" s="168"/>
      <c r="P126" s="168"/>
      <c r="Q126" s="168"/>
      <c r="R126" s="168"/>
      <c r="S126" s="168"/>
      <c r="T126" s="169"/>
    </row>
    <row r="127" spans="1:26" x14ac:dyDescent="0.2">
      <c r="A127" s="113" t="s">
        <v>435</v>
      </c>
      <c r="B127" s="111"/>
      <c r="C127" s="111"/>
      <c r="D127" s="111"/>
      <c r="E127" s="111"/>
      <c r="F127" s="111"/>
      <c r="G127" s="111"/>
      <c r="H127" s="111"/>
      <c r="I127" s="111"/>
      <c r="J127" s="112"/>
      <c r="K127" s="113" t="s">
        <v>436</v>
      </c>
      <c r="L127" s="111"/>
      <c r="M127" s="111"/>
      <c r="N127" s="111"/>
      <c r="O127" s="111"/>
      <c r="P127" s="111"/>
      <c r="Q127" s="111"/>
      <c r="R127" s="111"/>
      <c r="S127" s="111"/>
      <c r="T127" s="112"/>
    </row>
    <row r="128" spans="1:26" s="29" customFormat="1" ht="25.15" customHeight="1" x14ac:dyDescent="0.2">
      <c r="A128" s="139" t="s">
        <v>437</v>
      </c>
      <c r="B128" s="140"/>
      <c r="C128" s="140"/>
      <c r="D128" s="140"/>
      <c r="E128" s="140"/>
      <c r="F128" s="140"/>
      <c r="G128" s="140"/>
      <c r="H128" s="140"/>
      <c r="I128" s="140"/>
      <c r="J128" s="143"/>
      <c r="K128" s="139" t="s">
        <v>438</v>
      </c>
      <c r="L128" s="140"/>
      <c r="M128" s="140"/>
      <c r="N128" s="140"/>
      <c r="O128" s="140"/>
      <c r="P128" s="140"/>
      <c r="Q128" s="140"/>
      <c r="R128" s="140"/>
      <c r="S128" s="140"/>
      <c r="T128" s="143"/>
      <c r="U128" s="1"/>
      <c r="V128" s="1"/>
      <c r="W128" s="1"/>
      <c r="X128" s="1"/>
      <c r="Y128" s="1"/>
      <c r="Z128" s="1"/>
    </row>
    <row r="129" spans="1:26" s="29" customFormat="1" ht="25.15" customHeight="1" x14ac:dyDescent="0.2">
      <c r="A129" s="139" t="s">
        <v>439</v>
      </c>
      <c r="B129" s="140"/>
      <c r="C129" s="140"/>
      <c r="D129" s="140"/>
      <c r="E129" s="140"/>
      <c r="F129" s="140"/>
      <c r="G129" s="140"/>
      <c r="H129" s="140"/>
      <c r="I129" s="140"/>
      <c r="J129" s="143"/>
      <c r="K129" s="139" t="s">
        <v>440</v>
      </c>
      <c r="L129" s="140"/>
      <c r="M129" s="140"/>
      <c r="N129" s="140"/>
      <c r="O129" s="140"/>
      <c r="P129" s="140"/>
      <c r="Q129" s="140"/>
      <c r="R129" s="140"/>
      <c r="S129" s="140"/>
      <c r="T129" s="143"/>
      <c r="U129" s="1"/>
      <c r="V129" s="1"/>
      <c r="W129" s="1"/>
      <c r="X129" s="1"/>
      <c r="Y129" s="1"/>
      <c r="Z129" s="1"/>
    </row>
    <row r="130" spans="1:26" s="29" customFormat="1" ht="25.15" customHeight="1" x14ac:dyDescent="0.2">
      <c r="A130" s="144" t="s">
        <v>441</v>
      </c>
      <c r="B130" s="145"/>
      <c r="C130" s="145"/>
      <c r="D130" s="145"/>
      <c r="E130" s="145"/>
      <c r="F130" s="145"/>
      <c r="G130" s="145"/>
      <c r="H130" s="145"/>
      <c r="I130" s="145"/>
      <c r="J130" s="148"/>
      <c r="K130" s="144" t="s">
        <v>442</v>
      </c>
      <c r="L130" s="145"/>
      <c r="M130" s="145"/>
      <c r="N130" s="145"/>
      <c r="O130" s="145"/>
      <c r="P130" s="145"/>
      <c r="Q130" s="145"/>
      <c r="R130" s="145"/>
      <c r="S130" s="145"/>
      <c r="T130" s="148"/>
      <c r="U130" s="1"/>
      <c r="V130" s="1"/>
      <c r="W130" s="1"/>
      <c r="X130" s="1"/>
      <c r="Y130" s="1"/>
      <c r="Z130" s="1"/>
    </row>
    <row r="131" spans="1:26" s="29" customFormat="1" ht="25.15" customHeight="1" x14ac:dyDescent="0.2">
      <c r="A131" s="149" t="s">
        <v>443</v>
      </c>
      <c r="B131" s="150"/>
      <c r="C131" s="150"/>
      <c r="D131" s="150"/>
      <c r="E131" s="150"/>
      <c r="F131" s="150"/>
      <c r="G131" s="150"/>
      <c r="H131" s="150"/>
      <c r="I131" s="150"/>
      <c r="J131" s="153"/>
      <c r="K131" s="149" t="s">
        <v>444</v>
      </c>
      <c r="L131" s="150"/>
      <c r="M131" s="150"/>
      <c r="N131" s="150"/>
      <c r="O131" s="150"/>
      <c r="P131" s="150"/>
      <c r="Q131" s="150"/>
      <c r="R131" s="150"/>
      <c r="S131" s="150"/>
      <c r="T131" s="153"/>
      <c r="U131" s="1"/>
      <c r="V131" s="1"/>
      <c r="W131" s="1"/>
      <c r="X131" s="1"/>
      <c r="Y131" s="1"/>
      <c r="Z131" s="1"/>
    </row>
    <row r="132" spans="1:26" x14ac:dyDescent="0.2">
      <c r="A132" s="155" t="s">
        <v>321</v>
      </c>
      <c r="B132" s="156"/>
      <c r="C132" s="156"/>
      <c r="D132" s="156"/>
      <c r="E132" s="156"/>
      <c r="F132" s="156"/>
      <c r="G132" s="156"/>
      <c r="H132" s="156"/>
      <c r="I132" s="156"/>
      <c r="J132" s="159"/>
      <c r="K132" s="155" t="s">
        <v>322</v>
      </c>
      <c r="L132" s="156"/>
      <c r="M132" s="156"/>
      <c r="N132" s="156"/>
      <c r="O132" s="156"/>
      <c r="P132" s="156"/>
      <c r="Q132" s="156"/>
      <c r="R132" s="156"/>
      <c r="S132" s="156"/>
      <c r="T132" s="159"/>
    </row>
    <row r="133" spans="1:26" x14ac:dyDescent="0.2">
      <c r="A133" s="128" t="s">
        <v>410</v>
      </c>
      <c r="B133" s="126"/>
      <c r="C133" s="126"/>
      <c r="D133" s="126"/>
      <c r="E133" s="126"/>
      <c r="F133" s="126"/>
      <c r="G133" s="126"/>
      <c r="H133" s="126"/>
      <c r="I133" s="126"/>
      <c r="J133" s="127"/>
      <c r="K133" s="128" t="s">
        <v>411</v>
      </c>
      <c r="L133" s="126"/>
      <c r="M133" s="126"/>
      <c r="N133" s="126"/>
      <c r="O133" s="126"/>
      <c r="P133" s="126"/>
      <c r="Q133" s="126"/>
      <c r="R133" s="126"/>
      <c r="S133" s="126"/>
      <c r="T133" s="127"/>
    </row>
    <row r="134" spans="1:26" x14ac:dyDescent="0.2">
      <c r="A134" s="121" t="s">
        <v>445</v>
      </c>
      <c r="B134" s="119"/>
      <c r="C134" s="119"/>
      <c r="D134" s="119"/>
      <c r="E134" s="119"/>
      <c r="F134" s="119"/>
      <c r="G134" s="119"/>
      <c r="H134" s="119"/>
      <c r="I134" s="119"/>
      <c r="J134" s="120"/>
      <c r="K134" s="121" t="s">
        <v>446</v>
      </c>
      <c r="L134" s="119"/>
      <c r="M134" s="119"/>
      <c r="N134" s="119"/>
      <c r="O134" s="119"/>
      <c r="P134" s="119"/>
      <c r="Q134" s="119"/>
      <c r="R134" s="119"/>
      <c r="S134" s="119"/>
      <c r="T134" s="120"/>
    </row>
    <row r="135" spans="1:26" x14ac:dyDescent="0.2">
      <c r="A135" s="134" t="s">
        <v>447</v>
      </c>
      <c r="B135" s="135"/>
      <c r="C135" s="135"/>
      <c r="D135" s="135"/>
      <c r="E135" s="135"/>
      <c r="F135" s="135"/>
      <c r="G135" s="135"/>
      <c r="H135" s="135"/>
      <c r="I135" s="135"/>
      <c r="J135" s="138"/>
      <c r="K135" s="134" t="s">
        <v>448</v>
      </c>
      <c r="L135" s="135"/>
      <c r="M135" s="135"/>
      <c r="N135" s="135"/>
      <c r="O135" s="135"/>
      <c r="P135" s="135"/>
      <c r="Q135" s="135"/>
      <c r="R135" s="135"/>
      <c r="S135" s="135"/>
      <c r="T135" s="138"/>
    </row>
    <row r="136" spans="1:26" x14ac:dyDescent="0.2">
      <c r="A136" s="113" t="s">
        <v>449</v>
      </c>
      <c r="B136" s="111"/>
      <c r="C136" s="111"/>
      <c r="D136" s="111"/>
      <c r="E136" s="111"/>
      <c r="F136" s="111"/>
      <c r="G136" s="111"/>
      <c r="H136" s="111"/>
      <c r="I136" s="111"/>
      <c r="J136" s="112"/>
      <c r="K136" s="113" t="s">
        <v>450</v>
      </c>
      <c r="L136" s="111"/>
      <c r="M136" s="111"/>
      <c r="N136" s="111"/>
      <c r="O136" s="111"/>
      <c r="P136" s="111"/>
      <c r="Q136" s="111"/>
      <c r="R136" s="111"/>
      <c r="S136" s="111"/>
      <c r="T136" s="112"/>
    </row>
    <row r="137" spans="1:26" x14ac:dyDescent="0.2">
      <c r="A137" s="113" t="s">
        <v>451</v>
      </c>
      <c r="B137" s="111"/>
      <c r="C137" s="111"/>
      <c r="D137" s="111"/>
      <c r="E137" s="111"/>
      <c r="F137" s="111"/>
      <c r="G137" s="111"/>
      <c r="H137" s="111"/>
      <c r="I137" s="111"/>
      <c r="J137" s="112"/>
      <c r="K137" s="113" t="s">
        <v>452</v>
      </c>
      <c r="L137" s="111"/>
      <c r="M137" s="111"/>
      <c r="N137" s="111"/>
      <c r="O137" s="111"/>
      <c r="P137" s="111"/>
      <c r="Q137" s="111"/>
      <c r="R137" s="111"/>
      <c r="S137" s="111"/>
      <c r="T137" s="112"/>
    </row>
    <row r="138" spans="1:26" x14ac:dyDescent="0.2">
      <c r="A138" s="113" t="s">
        <v>453</v>
      </c>
      <c r="B138" s="111"/>
      <c r="C138" s="111"/>
      <c r="D138" s="111"/>
      <c r="E138" s="111"/>
      <c r="F138" s="111"/>
      <c r="G138" s="111"/>
      <c r="H138" s="111"/>
      <c r="I138" s="111"/>
      <c r="J138" s="112"/>
      <c r="K138" s="113" t="s">
        <v>454</v>
      </c>
      <c r="L138" s="111"/>
      <c r="M138" s="111"/>
      <c r="N138" s="111"/>
      <c r="O138" s="111"/>
      <c r="P138" s="111"/>
      <c r="Q138" s="111"/>
      <c r="R138" s="111"/>
      <c r="S138" s="111"/>
      <c r="T138" s="112"/>
    </row>
    <row r="139" spans="1:26" x14ac:dyDescent="0.2">
      <c r="A139" s="113" t="s">
        <v>455</v>
      </c>
      <c r="B139" s="111"/>
      <c r="C139" s="111"/>
      <c r="D139" s="111"/>
      <c r="E139" s="111"/>
      <c r="F139" s="111"/>
      <c r="G139" s="111"/>
      <c r="H139" s="111"/>
      <c r="I139" s="111"/>
      <c r="J139" s="112"/>
      <c r="K139" s="113" t="s">
        <v>456</v>
      </c>
      <c r="L139" s="111"/>
      <c r="M139" s="111"/>
      <c r="N139" s="111"/>
      <c r="O139" s="111"/>
      <c r="P139" s="111"/>
      <c r="Q139" s="111"/>
      <c r="R139" s="111"/>
      <c r="S139" s="111"/>
      <c r="T139" s="112"/>
    </row>
    <row r="140" spans="1:26" x14ac:dyDescent="0.2">
      <c r="A140" s="113" t="s">
        <v>457</v>
      </c>
      <c r="B140" s="111"/>
      <c r="C140" s="111"/>
      <c r="D140" s="111"/>
      <c r="E140" s="111"/>
      <c r="F140" s="111"/>
      <c r="G140" s="111"/>
      <c r="H140" s="111"/>
      <c r="I140" s="111"/>
      <c r="J140" s="112"/>
      <c r="K140" s="113" t="s">
        <v>458</v>
      </c>
      <c r="L140" s="111"/>
      <c r="M140" s="111"/>
      <c r="N140" s="111"/>
      <c r="O140" s="111"/>
      <c r="P140" s="111"/>
      <c r="Q140" s="111"/>
      <c r="R140" s="111"/>
      <c r="S140" s="111"/>
      <c r="T140" s="112"/>
    </row>
    <row r="141" spans="1:26" s="29" customFormat="1" ht="25.9" customHeight="1" x14ac:dyDescent="0.2">
      <c r="A141" s="139" t="s">
        <v>459</v>
      </c>
      <c r="B141" s="140"/>
      <c r="C141" s="140"/>
      <c r="D141" s="140"/>
      <c r="E141" s="140"/>
      <c r="F141" s="140"/>
      <c r="G141" s="140"/>
      <c r="H141" s="140"/>
      <c r="I141" s="140"/>
      <c r="J141" s="143"/>
      <c r="K141" s="139" t="s">
        <v>460</v>
      </c>
      <c r="L141" s="140"/>
      <c r="M141" s="140"/>
      <c r="N141" s="140"/>
      <c r="O141" s="140"/>
      <c r="P141" s="140"/>
      <c r="Q141" s="140"/>
      <c r="R141" s="140"/>
      <c r="S141" s="140"/>
      <c r="T141" s="143"/>
      <c r="U141" s="1"/>
      <c r="V141" s="1"/>
      <c r="W141" s="1"/>
      <c r="X141" s="1"/>
      <c r="Y141" s="1"/>
      <c r="Z141" s="1"/>
    </row>
    <row r="142" spans="1:26" s="29" customFormat="1" ht="25.9" customHeight="1" x14ac:dyDescent="0.2">
      <c r="A142" s="139" t="s">
        <v>461</v>
      </c>
      <c r="B142" s="140"/>
      <c r="C142" s="140"/>
      <c r="D142" s="140"/>
      <c r="E142" s="140"/>
      <c r="F142" s="140"/>
      <c r="G142" s="140"/>
      <c r="H142" s="140"/>
      <c r="I142" s="140"/>
      <c r="J142" s="143"/>
      <c r="K142" s="139" t="s">
        <v>462</v>
      </c>
      <c r="L142" s="140"/>
      <c r="M142" s="140"/>
      <c r="N142" s="140"/>
      <c r="O142" s="140"/>
      <c r="P142" s="140"/>
      <c r="Q142" s="140"/>
      <c r="R142" s="140"/>
      <c r="S142" s="140"/>
      <c r="T142" s="143"/>
      <c r="U142" s="1"/>
      <c r="V142" s="1"/>
      <c r="W142" s="1"/>
      <c r="X142" s="1"/>
      <c r="Y142" s="1"/>
      <c r="Z142" s="1"/>
    </row>
    <row r="143" spans="1:26" x14ac:dyDescent="0.2">
      <c r="A143" s="117" t="s">
        <v>463</v>
      </c>
      <c r="B143" s="115"/>
      <c r="C143" s="115"/>
      <c r="D143" s="115"/>
      <c r="E143" s="115"/>
      <c r="F143" s="115"/>
      <c r="G143" s="115"/>
      <c r="H143" s="115"/>
      <c r="I143" s="115"/>
      <c r="J143" s="116"/>
      <c r="K143" s="117" t="s">
        <v>464</v>
      </c>
      <c r="L143" s="115"/>
      <c r="M143" s="115"/>
      <c r="N143" s="115"/>
      <c r="O143" s="115"/>
      <c r="P143" s="115"/>
      <c r="Q143" s="115"/>
      <c r="R143" s="115"/>
      <c r="S143" s="115"/>
      <c r="T143" s="116"/>
    </row>
    <row r="144" spans="1:26" s="29" customFormat="1" ht="25.9" customHeight="1" x14ac:dyDescent="0.2">
      <c r="A144" s="149" t="s">
        <v>465</v>
      </c>
      <c r="B144" s="150"/>
      <c r="C144" s="150"/>
      <c r="D144" s="150"/>
      <c r="E144" s="150"/>
      <c r="F144" s="150"/>
      <c r="G144" s="150"/>
      <c r="H144" s="150"/>
      <c r="I144" s="150"/>
      <c r="J144" s="153"/>
      <c r="K144" s="149" t="s">
        <v>466</v>
      </c>
      <c r="L144" s="150"/>
      <c r="M144" s="150"/>
      <c r="N144" s="150"/>
      <c r="O144" s="150"/>
      <c r="P144" s="150"/>
      <c r="Q144" s="150"/>
      <c r="R144" s="150"/>
      <c r="S144" s="150"/>
      <c r="T144" s="153"/>
      <c r="U144" s="1"/>
      <c r="V144" s="1"/>
      <c r="W144" s="1"/>
      <c r="X144" s="1"/>
      <c r="Y144" s="1"/>
      <c r="Z144" s="1"/>
    </row>
    <row r="145" spans="1:26" x14ac:dyDescent="0.2">
      <c r="A145" s="155" t="s">
        <v>467</v>
      </c>
      <c r="B145" s="156"/>
      <c r="C145" s="156"/>
      <c r="D145" s="156"/>
      <c r="E145" s="156"/>
      <c r="F145" s="156"/>
      <c r="G145" s="156"/>
      <c r="H145" s="156"/>
      <c r="I145" s="156"/>
      <c r="J145" s="159"/>
      <c r="K145" s="155" t="s">
        <v>336</v>
      </c>
      <c r="L145" s="156"/>
      <c r="M145" s="156"/>
      <c r="N145" s="156"/>
      <c r="O145" s="156"/>
      <c r="P145" s="156"/>
      <c r="Q145" s="156"/>
      <c r="R145" s="156"/>
      <c r="S145" s="156"/>
      <c r="T145" s="159"/>
    </row>
    <row r="146" spans="1:26" x14ac:dyDescent="0.2">
      <c r="A146" s="128" t="s">
        <v>410</v>
      </c>
      <c r="B146" s="126"/>
      <c r="C146" s="126"/>
      <c r="D146" s="126"/>
      <c r="E146" s="126"/>
      <c r="F146" s="126"/>
      <c r="G146" s="126"/>
      <c r="H146" s="126"/>
      <c r="I146" s="126"/>
      <c r="J146" s="127"/>
      <c r="K146" s="128" t="s">
        <v>411</v>
      </c>
      <c r="L146" s="126"/>
      <c r="M146" s="126"/>
      <c r="N146" s="126"/>
      <c r="O146" s="126"/>
      <c r="P146" s="126"/>
      <c r="Q146" s="126"/>
      <c r="R146" s="126"/>
      <c r="S146" s="126"/>
      <c r="T146" s="127"/>
    </row>
    <row r="147" spans="1:26" s="29" customFormat="1" ht="25.9" customHeight="1" x14ac:dyDescent="0.2">
      <c r="A147" s="139" t="s">
        <v>468</v>
      </c>
      <c r="B147" s="140"/>
      <c r="C147" s="140"/>
      <c r="D147" s="140"/>
      <c r="E147" s="140"/>
      <c r="F147" s="140"/>
      <c r="G147" s="140"/>
      <c r="H147" s="140"/>
      <c r="I147" s="140"/>
      <c r="J147" s="143"/>
      <c r="K147" s="139" t="s">
        <v>469</v>
      </c>
      <c r="L147" s="140"/>
      <c r="M147" s="140"/>
      <c r="N147" s="140"/>
      <c r="O147" s="140"/>
      <c r="P147" s="140"/>
      <c r="Q147" s="140"/>
      <c r="R147" s="140"/>
      <c r="S147" s="140"/>
      <c r="T147" s="143"/>
      <c r="U147" s="1"/>
      <c r="V147" s="1"/>
      <c r="W147" s="1"/>
      <c r="X147" s="1"/>
      <c r="Y147" s="1"/>
      <c r="Z147" s="1"/>
    </row>
    <row r="148" spans="1:26" x14ac:dyDescent="0.2">
      <c r="A148" s="113" t="s">
        <v>470</v>
      </c>
      <c r="B148" s="111"/>
      <c r="C148" s="111"/>
      <c r="D148" s="111"/>
      <c r="E148" s="111"/>
      <c r="F148" s="111"/>
      <c r="G148" s="111"/>
      <c r="H148" s="111"/>
      <c r="I148" s="111"/>
      <c r="J148" s="112"/>
      <c r="K148" s="113" t="s">
        <v>471</v>
      </c>
      <c r="L148" s="111"/>
      <c r="M148" s="111"/>
      <c r="N148" s="111"/>
      <c r="O148" s="111"/>
      <c r="P148" s="111"/>
      <c r="Q148" s="111"/>
      <c r="R148" s="111"/>
      <c r="S148" s="111"/>
      <c r="T148" s="112"/>
    </row>
    <row r="149" spans="1:26" x14ac:dyDescent="0.2">
      <c r="A149" s="113" t="s">
        <v>472</v>
      </c>
      <c r="B149" s="111"/>
      <c r="C149" s="111"/>
      <c r="D149" s="111"/>
      <c r="E149" s="111"/>
      <c r="F149" s="111"/>
      <c r="G149" s="111"/>
      <c r="H149" s="111"/>
      <c r="I149" s="111"/>
      <c r="J149" s="112"/>
      <c r="K149" s="113" t="s">
        <v>473</v>
      </c>
      <c r="L149" s="111"/>
      <c r="M149" s="111"/>
      <c r="N149" s="111"/>
      <c r="O149" s="111"/>
      <c r="P149" s="111"/>
      <c r="Q149" s="111"/>
      <c r="R149" s="111"/>
      <c r="S149" s="111"/>
      <c r="T149" s="112"/>
    </row>
    <row r="150" spans="1:26" x14ac:dyDescent="0.2">
      <c r="A150" s="113" t="s">
        <v>474</v>
      </c>
      <c r="B150" s="111"/>
      <c r="C150" s="111"/>
      <c r="D150" s="111"/>
      <c r="E150" s="111"/>
      <c r="F150" s="111"/>
      <c r="G150" s="111"/>
      <c r="H150" s="111"/>
      <c r="I150" s="111"/>
      <c r="J150" s="112"/>
      <c r="K150" s="113" t="s">
        <v>475</v>
      </c>
      <c r="L150" s="111"/>
      <c r="M150" s="111"/>
      <c r="N150" s="111"/>
      <c r="O150" s="111"/>
      <c r="P150" s="111"/>
      <c r="Q150" s="111"/>
      <c r="R150" s="111"/>
      <c r="S150" s="111"/>
      <c r="T150" s="112"/>
    </row>
    <row r="151" spans="1:26" x14ac:dyDescent="0.2">
      <c r="A151" s="113" t="s">
        <v>476</v>
      </c>
      <c r="B151" s="111"/>
      <c r="C151" s="111"/>
      <c r="D151" s="111"/>
      <c r="E151" s="111"/>
      <c r="F151" s="111"/>
      <c r="G151" s="111"/>
      <c r="H151" s="111"/>
      <c r="I151" s="111"/>
      <c r="J151" s="112"/>
      <c r="K151" s="113" t="s">
        <v>477</v>
      </c>
      <c r="L151" s="111"/>
      <c r="M151" s="111"/>
      <c r="N151" s="111"/>
      <c r="O151" s="111"/>
      <c r="P151" s="111"/>
      <c r="Q151" s="111"/>
      <c r="R151" s="111"/>
      <c r="S151" s="111"/>
      <c r="T151" s="112"/>
    </row>
    <row r="152" spans="1:26" x14ac:dyDescent="0.2">
      <c r="A152" s="113" t="s">
        <v>478</v>
      </c>
      <c r="B152" s="111"/>
      <c r="C152" s="111"/>
      <c r="D152" s="111"/>
      <c r="E152" s="111"/>
      <c r="F152" s="111"/>
      <c r="G152" s="111"/>
      <c r="H152" s="111"/>
      <c r="I152" s="111"/>
      <c r="J152" s="112"/>
      <c r="K152" s="113" t="s">
        <v>479</v>
      </c>
      <c r="L152" s="111"/>
      <c r="M152" s="111"/>
      <c r="N152" s="111"/>
      <c r="O152" s="111"/>
      <c r="P152" s="111"/>
      <c r="Q152" s="111"/>
      <c r="R152" s="111"/>
      <c r="S152" s="111"/>
      <c r="T152" s="112"/>
    </row>
    <row r="153" spans="1:26" x14ac:dyDescent="0.2">
      <c r="A153" s="113" t="s">
        <v>480</v>
      </c>
      <c r="B153" s="111"/>
      <c r="C153" s="111"/>
      <c r="D153" s="111"/>
      <c r="E153" s="111"/>
      <c r="F153" s="111"/>
      <c r="G153" s="111"/>
      <c r="H153" s="111"/>
      <c r="I153" s="111"/>
      <c r="J153" s="112"/>
      <c r="K153" s="113" t="s">
        <v>481</v>
      </c>
      <c r="L153" s="111"/>
      <c r="M153" s="111"/>
      <c r="N153" s="111"/>
      <c r="O153" s="111"/>
      <c r="P153" s="111"/>
      <c r="Q153" s="111"/>
      <c r="R153" s="111"/>
      <c r="S153" s="111"/>
      <c r="T153" s="112"/>
    </row>
    <row r="154" spans="1:26" x14ac:dyDescent="0.2">
      <c r="A154" s="113" t="s">
        <v>482</v>
      </c>
      <c r="B154" s="111"/>
      <c r="C154" s="111"/>
      <c r="D154" s="111"/>
      <c r="E154" s="111"/>
      <c r="F154" s="111"/>
      <c r="G154" s="111"/>
      <c r="H154" s="111"/>
      <c r="I154" s="111"/>
      <c r="J154" s="112"/>
      <c r="K154" s="113" t="s">
        <v>483</v>
      </c>
      <c r="L154" s="111"/>
      <c r="M154" s="111"/>
      <c r="N154" s="111"/>
      <c r="O154" s="111"/>
      <c r="P154" s="111"/>
      <c r="Q154" s="111"/>
      <c r="R154" s="111"/>
      <c r="S154" s="111"/>
      <c r="T154" s="112"/>
    </row>
    <row r="155" spans="1:26" x14ac:dyDescent="0.2">
      <c r="A155" s="113" t="s">
        <v>484</v>
      </c>
      <c r="B155" s="111"/>
      <c r="C155" s="111"/>
      <c r="D155" s="111"/>
      <c r="E155" s="111"/>
      <c r="F155" s="111"/>
      <c r="G155" s="111"/>
      <c r="H155" s="111"/>
      <c r="I155" s="111"/>
      <c r="J155" s="112"/>
      <c r="K155" s="113" t="s">
        <v>485</v>
      </c>
      <c r="L155" s="111"/>
      <c r="M155" s="111"/>
      <c r="N155" s="111"/>
      <c r="O155" s="111"/>
      <c r="P155" s="111"/>
      <c r="Q155" s="111"/>
      <c r="R155" s="111"/>
      <c r="S155" s="111"/>
      <c r="T155" s="112"/>
    </row>
    <row r="156" spans="1:26" x14ac:dyDescent="0.2">
      <c r="A156" s="113" t="s">
        <v>486</v>
      </c>
      <c r="B156" s="111"/>
      <c r="C156" s="111"/>
      <c r="D156" s="111"/>
      <c r="E156" s="111"/>
      <c r="F156" s="111"/>
      <c r="G156" s="111"/>
      <c r="H156" s="111"/>
      <c r="I156" s="111"/>
      <c r="J156" s="112"/>
      <c r="K156" s="113" t="s">
        <v>487</v>
      </c>
      <c r="L156" s="111"/>
      <c r="M156" s="111"/>
      <c r="N156" s="111"/>
      <c r="O156" s="111"/>
      <c r="P156" s="111"/>
      <c r="Q156" s="111"/>
      <c r="R156" s="111"/>
      <c r="S156" s="111"/>
      <c r="T156" s="112"/>
    </row>
    <row r="157" spans="1:26" x14ac:dyDescent="0.2">
      <c r="A157" s="113" t="s">
        <v>488</v>
      </c>
      <c r="B157" s="111"/>
      <c r="C157" s="111"/>
      <c r="D157" s="111"/>
      <c r="E157" s="111"/>
      <c r="F157" s="111"/>
      <c r="G157" s="111"/>
      <c r="H157" s="111"/>
      <c r="I157" s="111"/>
      <c r="J157" s="112"/>
      <c r="K157" s="113" t="s">
        <v>489</v>
      </c>
      <c r="L157" s="111"/>
      <c r="M157" s="111"/>
      <c r="N157" s="111"/>
      <c r="O157" s="111"/>
      <c r="P157" s="111"/>
      <c r="Q157" s="111"/>
      <c r="R157" s="111"/>
      <c r="S157" s="111"/>
      <c r="T157" s="112"/>
    </row>
    <row r="158" spans="1:26" s="29" customFormat="1" ht="25.9" customHeight="1" x14ac:dyDescent="0.2">
      <c r="A158" s="139" t="s">
        <v>490</v>
      </c>
      <c r="B158" s="140"/>
      <c r="C158" s="140"/>
      <c r="D158" s="140"/>
      <c r="E158" s="140"/>
      <c r="F158" s="140"/>
      <c r="G158" s="140"/>
      <c r="H158" s="140"/>
      <c r="I158" s="140"/>
      <c r="J158" s="143"/>
      <c r="K158" s="139" t="s">
        <v>491</v>
      </c>
      <c r="L158" s="140"/>
      <c r="M158" s="140"/>
      <c r="N158" s="140"/>
      <c r="O158" s="140"/>
      <c r="P158" s="140"/>
      <c r="Q158" s="140"/>
      <c r="R158" s="140"/>
      <c r="S158" s="140"/>
      <c r="T158" s="143"/>
      <c r="U158" s="1"/>
      <c r="V158" s="1"/>
      <c r="W158" s="1"/>
      <c r="X158" s="1"/>
      <c r="Y158" s="1"/>
      <c r="Z158" s="1"/>
    </row>
    <row r="159" spans="1:26" x14ac:dyDescent="0.2">
      <c r="A159" s="113" t="s">
        <v>492</v>
      </c>
      <c r="B159" s="111"/>
      <c r="C159" s="111"/>
      <c r="D159" s="111"/>
      <c r="E159" s="111"/>
      <c r="F159" s="111"/>
      <c r="G159" s="111"/>
      <c r="H159" s="111"/>
      <c r="I159" s="111"/>
      <c r="J159" s="112"/>
      <c r="K159" s="113" t="s">
        <v>493</v>
      </c>
      <c r="L159" s="111"/>
      <c r="M159" s="111"/>
      <c r="N159" s="111"/>
      <c r="O159" s="111"/>
      <c r="P159" s="111"/>
      <c r="Q159" s="111"/>
      <c r="R159" s="111"/>
      <c r="S159" s="111"/>
      <c r="T159" s="112"/>
    </row>
    <row r="160" spans="1:26" x14ac:dyDescent="0.2">
      <c r="A160" s="113" t="s">
        <v>494</v>
      </c>
      <c r="B160" s="111"/>
      <c r="C160" s="111"/>
      <c r="D160" s="111"/>
      <c r="E160" s="111"/>
      <c r="F160" s="111"/>
      <c r="G160" s="111"/>
      <c r="H160" s="111"/>
      <c r="I160" s="111"/>
      <c r="J160" s="112"/>
      <c r="K160" s="113" t="s">
        <v>495</v>
      </c>
      <c r="L160" s="111"/>
      <c r="M160" s="111"/>
      <c r="N160" s="111"/>
      <c r="O160" s="111"/>
      <c r="P160" s="111"/>
      <c r="Q160" s="111"/>
      <c r="R160" s="111"/>
      <c r="S160" s="111"/>
      <c r="T160" s="112"/>
    </row>
    <row r="161" spans="1:26" x14ac:dyDescent="0.2">
      <c r="A161" s="113" t="s">
        <v>496</v>
      </c>
      <c r="B161" s="111"/>
      <c r="C161" s="111"/>
      <c r="D161" s="111"/>
      <c r="E161" s="111"/>
      <c r="F161" s="111"/>
      <c r="G161" s="111"/>
      <c r="H161" s="111"/>
      <c r="I161" s="111"/>
      <c r="J161" s="112"/>
      <c r="K161" s="113" t="s">
        <v>497</v>
      </c>
      <c r="L161" s="111"/>
      <c r="M161" s="111"/>
      <c r="N161" s="111"/>
      <c r="O161" s="111"/>
      <c r="P161" s="111"/>
      <c r="Q161" s="111"/>
      <c r="R161" s="111"/>
      <c r="S161" s="111"/>
      <c r="T161" s="112"/>
    </row>
    <row r="162" spans="1:26" x14ac:dyDescent="0.2">
      <c r="A162" s="113" t="s">
        <v>498</v>
      </c>
      <c r="B162" s="111"/>
      <c r="C162" s="111"/>
      <c r="D162" s="111"/>
      <c r="E162" s="111"/>
      <c r="F162" s="111"/>
      <c r="G162" s="111"/>
      <c r="H162" s="111"/>
      <c r="I162" s="111"/>
      <c r="J162" s="112"/>
      <c r="K162" s="113" t="s">
        <v>499</v>
      </c>
      <c r="L162" s="111"/>
      <c r="M162" s="111"/>
      <c r="N162" s="111"/>
      <c r="O162" s="111"/>
      <c r="P162" s="111"/>
      <c r="Q162" s="111"/>
      <c r="R162" s="111"/>
      <c r="S162" s="111"/>
      <c r="T162" s="112"/>
    </row>
    <row r="163" spans="1:26" x14ac:dyDescent="0.2">
      <c r="A163" s="113" t="s">
        <v>500</v>
      </c>
      <c r="B163" s="111"/>
      <c r="C163" s="111"/>
      <c r="D163" s="111"/>
      <c r="E163" s="111"/>
      <c r="F163" s="111"/>
      <c r="G163" s="111"/>
      <c r="H163" s="111"/>
      <c r="I163" s="111"/>
      <c r="J163" s="112"/>
      <c r="K163" s="113" t="s">
        <v>501</v>
      </c>
      <c r="L163" s="111"/>
      <c r="M163" s="111"/>
      <c r="N163" s="111"/>
      <c r="O163" s="111"/>
      <c r="P163" s="111"/>
      <c r="Q163" s="111"/>
      <c r="R163" s="111"/>
      <c r="S163" s="111"/>
      <c r="T163" s="112"/>
    </row>
    <row r="164" spans="1:26" x14ac:dyDescent="0.2">
      <c r="A164" s="113" t="s">
        <v>502</v>
      </c>
      <c r="B164" s="111"/>
      <c r="C164" s="111"/>
      <c r="D164" s="111"/>
      <c r="E164" s="111"/>
      <c r="F164" s="111"/>
      <c r="G164" s="111"/>
      <c r="H164" s="111"/>
      <c r="I164" s="111"/>
      <c r="J164" s="112"/>
      <c r="K164" s="113" t="s">
        <v>503</v>
      </c>
      <c r="L164" s="111"/>
      <c r="M164" s="111"/>
      <c r="N164" s="111"/>
      <c r="O164" s="111"/>
      <c r="P164" s="111"/>
      <c r="Q164" s="111"/>
      <c r="R164" s="111"/>
      <c r="S164" s="111"/>
      <c r="T164" s="112"/>
    </row>
    <row r="165" spans="1:26" x14ac:dyDescent="0.2">
      <c r="A165" s="113" t="s">
        <v>504</v>
      </c>
      <c r="B165" s="111"/>
      <c r="C165" s="111"/>
      <c r="D165" s="111"/>
      <c r="E165" s="111"/>
      <c r="F165" s="111"/>
      <c r="G165" s="111"/>
      <c r="H165" s="111"/>
      <c r="I165" s="111"/>
      <c r="J165" s="112"/>
      <c r="K165" s="113" t="s">
        <v>505</v>
      </c>
      <c r="L165" s="111"/>
      <c r="M165" s="111"/>
      <c r="N165" s="111"/>
      <c r="O165" s="111"/>
      <c r="P165" s="111"/>
      <c r="Q165" s="111"/>
      <c r="R165" s="111"/>
      <c r="S165" s="111"/>
      <c r="T165" s="112"/>
    </row>
    <row r="166" spans="1:26" x14ac:dyDescent="0.2">
      <c r="A166" s="113" t="s">
        <v>506</v>
      </c>
      <c r="B166" s="111"/>
      <c r="C166" s="111"/>
      <c r="D166" s="111"/>
      <c r="E166" s="111"/>
      <c r="F166" s="111"/>
      <c r="G166" s="111"/>
      <c r="H166" s="111"/>
      <c r="I166" s="111"/>
      <c r="J166" s="112"/>
      <c r="K166" s="113" t="s">
        <v>507</v>
      </c>
      <c r="L166" s="111"/>
      <c r="M166" s="111"/>
      <c r="N166" s="111"/>
      <c r="O166" s="111"/>
      <c r="P166" s="111"/>
      <c r="Q166" s="111"/>
      <c r="R166" s="111"/>
      <c r="S166" s="111"/>
      <c r="T166" s="112"/>
    </row>
    <row r="167" spans="1:26" s="29" customFormat="1" ht="25.9" customHeight="1" x14ac:dyDescent="0.2">
      <c r="A167" s="139" t="s">
        <v>508</v>
      </c>
      <c r="B167" s="140"/>
      <c r="C167" s="140"/>
      <c r="D167" s="140"/>
      <c r="E167" s="140"/>
      <c r="F167" s="140"/>
      <c r="G167" s="140"/>
      <c r="H167" s="140"/>
      <c r="I167" s="140"/>
      <c r="J167" s="143"/>
      <c r="K167" s="139" t="s">
        <v>509</v>
      </c>
      <c r="L167" s="140"/>
      <c r="M167" s="140"/>
      <c r="N167" s="140"/>
      <c r="O167" s="140"/>
      <c r="P167" s="140"/>
      <c r="Q167" s="140"/>
      <c r="R167" s="140"/>
      <c r="S167" s="140"/>
      <c r="T167" s="143"/>
      <c r="U167" s="1"/>
      <c r="V167" s="1"/>
      <c r="W167" s="1"/>
      <c r="X167" s="1"/>
      <c r="Y167" s="1"/>
      <c r="Z167" s="1"/>
    </row>
    <row r="168" spans="1:26" x14ac:dyDescent="0.2">
      <c r="A168" s="113" t="s">
        <v>510</v>
      </c>
      <c r="B168" s="111"/>
      <c r="C168" s="111"/>
      <c r="D168" s="111"/>
      <c r="E168" s="111"/>
      <c r="F168" s="111"/>
      <c r="G168" s="111"/>
      <c r="H168" s="111"/>
      <c r="I168" s="111"/>
      <c r="J168" s="112"/>
      <c r="K168" s="113" t="s">
        <v>511</v>
      </c>
      <c r="L168" s="111"/>
      <c r="M168" s="111"/>
      <c r="N168" s="111"/>
      <c r="O168" s="111"/>
      <c r="P168" s="111"/>
      <c r="Q168" s="111"/>
      <c r="R168" s="111"/>
      <c r="S168" s="111"/>
      <c r="T168" s="112"/>
    </row>
    <row r="169" spans="1:26" x14ac:dyDescent="0.2">
      <c r="A169" s="113" t="s">
        <v>512</v>
      </c>
      <c r="B169" s="111"/>
      <c r="C169" s="111"/>
      <c r="D169" s="111"/>
      <c r="E169" s="111"/>
      <c r="F169" s="111"/>
      <c r="G169" s="111"/>
      <c r="H169" s="111"/>
      <c r="I169" s="111"/>
      <c r="J169" s="112"/>
      <c r="K169" s="113" t="s">
        <v>513</v>
      </c>
      <c r="L169" s="111"/>
      <c r="M169" s="111"/>
      <c r="N169" s="111"/>
      <c r="O169" s="111"/>
      <c r="P169" s="111"/>
      <c r="Q169" s="111"/>
      <c r="R169" s="111"/>
      <c r="S169" s="111"/>
      <c r="T169" s="112"/>
    </row>
    <row r="170" spans="1:26" x14ac:dyDescent="0.2">
      <c r="A170" s="109" t="s">
        <v>514</v>
      </c>
      <c r="B170" s="107"/>
      <c r="C170" s="107"/>
      <c r="D170" s="107"/>
      <c r="E170" s="107"/>
      <c r="F170" s="107"/>
      <c r="G170" s="107"/>
      <c r="H170" s="107"/>
      <c r="I170" s="107"/>
      <c r="J170" s="108"/>
      <c r="K170" s="109" t="s">
        <v>515</v>
      </c>
      <c r="L170" s="107"/>
      <c r="M170" s="107"/>
      <c r="N170" s="107"/>
      <c r="O170" s="107"/>
      <c r="P170" s="107"/>
      <c r="Q170" s="107"/>
      <c r="R170" s="107"/>
      <c r="S170" s="107"/>
      <c r="T170" s="108"/>
    </row>
    <row r="171" spans="1:26" s="29" customFormat="1" ht="25.9" customHeight="1" x14ac:dyDescent="0.2">
      <c r="A171" s="161" t="s">
        <v>516</v>
      </c>
      <c r="B171" s="162"/>
      <c r="C171" s="162"/>
      <c r="D171" s="162"/>
      <c r="E171" s="162"/>
      <c r="F171" s="162"/>
      <c r="G171" s="162"/>
      <c r="H171" s="162"/>
      <c r="I171" s="162"/>
      <c r="J171" s="163"/>
      <c r="K171" s="161" t="s">
        <v>517</v>
      </c>
      <c r="L171" s="162"/>
      <c r="M171" s="162"/>
      <c r="N171" s="162"/>
      <c r="O171" s="162"/>
      <c r="P171" s="162"/>
      <c r="Q171" s="162"/>
      <c r="R171" s="162"/>
      <c r="S171" s="162"/>
      <c r="T171" s="163"/>
      <c r="U171" s="1"/>
      <c r="V171" s="1"/>
      <c r="W171" s="1"/>
      <c r="X171" s="1"/>
      <c r="Y171" s="1"/>
      <c r="Z171" s="1"/>
    </row>
    <row r="172" spans="1:26" ht="25.9" customHeight="1" x14ac:dyDescent="0.2">
      <c r="A172" s="164" t="s">
        <v>358</v>
      </c>
      <c r="B172" s="165"/>
      <c r="C172" s="165"/>
      <c r="D172" s="165"/>
      <c r="E172" s="165"/>
      <c r="F172" s="165"/>
      <c r="G172" s="165"/>
      <c r="H172" s="165"/>
      <c r="I172" s="165"/>
      <c r="J172" s="166"/>
      <c r="K172" s="164" t="s">
        <v>359</v>
      </c>
      <c r="L172" s="165"/>
      <c r="M172" s="165"/>
      <c r="N172" s="165"/>
      <c r="O172" s="165"/>
      <c r="P172" s="165"/>
      <c r="Q172" s="165"/>
      <c r="R172" s="165"/>
      <c r="S172" s="165"/>
      <c r="T172" s="166"/>
    </row>
    <row r="173" spans="1:26" x14ac:dyDescent="0.2">
      <c r="A173" s="167" t="s">
        <v>434</v>
      </c>
      <c r="B173" s="168"/>
      <c r="C173" s="168"/>
      <c r="D173" s="168"/>
      <c r="E173" s="168"/>
      <c r="F173" s="168"/>
      <c r="G173" s="168"/>
      <c r="H173" s="168"/>
      <c r="I173" s="168"/>
      <c r="J173" s="169"/>
      <c r="K173" s="167" t="s">
        <v>411</v>
      </c>
      <c r="L173" s="168"/>
      <c r="M173" s="168"/>
      <c r="N173" s="168"/>
      <c r="O173" s="168"/>
      <c r="P173" s="168"/>
      <c r="Q173" s="168"/>
      <c r="R173" s="168"/>
      <c r="S173" s="168"/>
      <c r="T173" s="169"/>
    </row>
    <row r="174" spans="1:26" x14ac:dyDescent="0.2">
      <c r="A174" s="113" t="s">
        <v>518</v>
      </c>
      <c r="B174" s="111"/>
      <c r="C174" s="111"/>
      <c r="D174" s="111"/>
      <c r="E174" s="111"/>
      <c r="F174" s="111"/>
      <c r="G174" s="111"/>
      <c r="H174" s="111"/>
      <c r="I174" s="111"/>
      <c r="J174" s="112"/>
      <c r="K174" s="113" t="s">
        <v>519</v>
      </c>
      <c r="L174" s="111"/>
      <c r="M174" s="111"/>
      <c r="N174" s="111"/>
      <c r="O174" s="111"/>
      <c r="P174" s="111"/>
      <c r="Q174" s="111"/>
      <c r="R174" s="111"/>
      <c r="S174" s="111"/>
      <c r="T174" s="112"/>
    </row>
    <row r="175" spans="1:26" x14ac:dyDescent="0.2">
      <c r="A175" s="113" t="s">
        <v>520</v>
      </c>
      <c r="B175" s="111"/>
      <c r="C175" s="111"/>
      <c r="D175" s="111"/>
      <c r="E175" s="111"/>
      <c r="F175" s="111"/>
      <c r="G175" s="111"/>
      <c r="H175" s="111"/>
      <c r="I175" s="111"/>
      <c r="J175" s="112"/>
      <c r="K175" s="113" t="s">
        <v>521</v>
      </c>
      <c r="L175" s="111"/>
      <c r="M175" s="111"/>
      <c r="N175" s="111"/>
      <c r="O175" s="111"/>
      <c r="P175" s="111"/>
      <c r="Q175" s="111"/>
      <c r="R175" s="111"/>
      <c r="S175" s="111"/>
      <c r="T175" s="112"/>
    </row>
    <row r="176" spans="1:26" x14ac:dyDescent="0.2">
      <c r="A176" s="113" t="s">
        <v>522</v>
      </c>
      <c r="B176" s="111"/>
      <c r="C176" s="111"/>
      <c r="D176" s="111"/>
      <c r="E176" s="111"/>
      <c r="F176" s="111"/>
      <c r="G176" s="111"/>
      <c r="H176" s="111"/>
      <c r="I176" s="111"/>
      <c r="J176" s="112"/>
      <c r="K176" s="113" t="s">
        <v>523</v>
      </c>
      <c r="L176" s="111"/>
      <c r="M176" s="111"/>
      <c r="N176" s="111"/>
      <c r="O176" s="111"/>
      <c r="P176" s="111"/>
      <c r="Q176" s="111"/>
      <c r="R176" s="111"/>
      <c r="S176" s="111"/>
      <c r="T176" s="112"/>
    </row>
    <row r="177" spans="1:26" x14ac:dyDescent="0.2">
      <c r="A177" s="113" t="s">
        <v>524</v>
      </c>
      <c r="B177" s="111"/>
      <c r="C177" s="111"/>
      <c r="D177" s="111"/>
      <c r="E177" s="111"/>
      <c r="F177" s="111"/>
      <c r="G177" s="111"/>
      <c r="H177" s="111"/>
      <c r="I177" s="111"/>
      <c r="J177" s="112"/>
      <c r="K177" s="113" t="s">
        <v>525</v>
      </c>
      <c r="L177" s="111"/>
      <c r="M177" s="111"/>
      <c r="N177" s="111"/>
      <c r="O177" s="111"/>
      <c r="P177" s="111"/>
      <c r="Q177" s="111"/>
      <c r="R177" s="111"/>
      <c r="S177" s="111"/>
      <c r="T177" s="112"/>
    </row>
    <row r="178" spans="1:26" x14ac:dyDescent="0.2">
      <c r="A178" s="113" t="s">
        <v>526</v>
      </c>
      <c r="B178" s="111"/>
      <c r="C178" s="111"/>
      <c r="D178" s="111"/>
      <c r="E178" s="111"/>
      <c r="F178" s="111"/>
      <c r="G178" s="111"/>
      <c r="H178" s="111"/>
      <c r="I178" s="111"/>
      <c r="J178" s="112"/>
      <c r="K178" s="113" t="s">
        <v>527</v>
      </c>
      <c r="L178" s="111"/>
      <c r="M178" s="111"/>
      <c r="N178" s="111"/>
      <c r="O178" s="111"/>
      <c r="P178" s="111"/>
      <c r="Q178" s="111"/>
      <c r="R178" s="111"/>
      <c r="S178" s="111"/>
      <c r="T178" s="112"/>
    </row>
    <row r="179" spans="1:26" x14ac:dyDescent="0.2">
      <c r="A179" s="113" t="s">
        <v>528</v>
      </c>
      <c r="B179" s="111"/>
      <c r="C179" s="111"/>
      <c r="D179" s="111"/>
      <c r="E179" s="111"/>
      <c r="F179" s="111"/>
      <c r="G179" s="111"/>
      <c r="H179" s="111"/>
      <c r="I179" s="111"/>
      <c r="J179" s="112"/>
      <c r="K179" s="113" t="s">
        <v>529</v>
      </c>
      <c r="L179" s="111"/>
      <c r="M179" s="111"/>
      <c r="N179" s="111"/>
      <c r="O179" s="111"/>
      <c r="P179" s="111"/>
      <c r="Q179" s="111"/>
      <c r="R179" s="111"/>
      <c r="S179" s="111"/>
      <c r="T179" s="112"/>
    </row>
    <row r="180" spans="1:26" x14ac:dyDescent="0.2">
      <c r="A180" s="113" t="s">
        <v>530</v>
      </c>
      <c r="B180" s="111"/>
      <c r="C180" s="111"/>
      <c r="D180" s="111"/>
      <c r="E180" s="111"/>
      <c r="F180" s="111"/>
      <c r="G180" s="111"/>
      <c r="H180" s="111"/>
      <c r="I180" s="111"/>
      <c r="J180" s="112"/>
      <c r="K180" s="113" t="s">
        <v>531</v>
      </c>
      <c r="L180" s="111"/>
      <c r="M180" s="111"/>
      <c r="N180" s="111"/>
      <c r="O180" s="111"/>
      <c r="P180" s="111"/>
      <c r="Q180" s="111"/>
      <c r="R180" s="111"/>
      <c r="S180" s="111"/>
      <c r="T180" s="112"/>
    </row>
    <row r="181" spans="1:26" x14ac:dyDescent="0.2">
      <c r="A181" s="113" t="s">
        <v>532</v>
      </c>
      <c r="B181" s="111"/>
      <c r="C181" s="111"/>
      <c r="D181" s="111"/>
      <c r="E181" s="111"/>
      <c r="F181" s="111"/>
      <c r="G181" s="111"/>
      <c r="H181" s="111"/>
      <c r="I181" s="111"/>
      <c r="J181" s="112"/>
      <c r="K181" s="113" t="s">
        <v>533</v>
      </c>
      <c r="L181" s="111"/>
      <c r="M181" s="111"/>
      <c r="N181" s="111"/>
      <c r="O181" s="111"/>
      <c r="P181" s="111"/>
      <c r="Q181" s="111"/>
      <c r="R181" s="111"/>
      <c r="S181" s="111"/>
      <c r="T181" s="112"/>
    </row>
    <row r="182" spans="1:26" x14ac:dyDescent="0.2">
      <c r="A182" s="113" t="s">
        <v>534</v>
      </c>
      <c r="B182" s="111"/>
      <c r="C182" s="111"/>
      <c r="D182" s="111"/>
      <c r="E182" s="111"/>
      <c r="F182" s="111"/>
      <c r="G182" s="111"/>
      <c r="H182" s="111"/>
      <c r="I182" s="111"/>
      <c r="J182" s="112"/>
      <c r="K182" s="113" t="s">
        <v>535</v>
      </c>
      <c r="L182" s="111"/>
      <c r="M182" s="111"/>
      <c r="N182" s="111"/>
      <c r="O182" s="111"/>
      <c r="P182" s="111"/>
      <c r="Q182" s="111"/>
      <c r="R182" s="111"/>
      <c r="S182" s="111"/>
      <c r="T182" s="112"/>
    </row>
    <row r="183" spans="1:26" x14ac:dyDescent="0.2">
      <c r="A183" s="113" t="s">
        <v>536</v>
      </c>
      <c r="B183" s="111"/>
      <c r="C183" s="111"/>
      <c r="D183" s="111"/>
      <c r="E183" s="111"/>
      <c r="F183" s="111"/>
      <c r="G183" s="111"/>
      <c r="H183" s="111"/>
      <c r="I183" s="111"/>
      <c r="J183" s="112"/>
      <c r="K183" s="113" t="s">
        <v>537</v>
      </c>
      <c r="L183" s="111"/>
      <c r="M183" s="111"/>
      <c r="N183" s="111"/>
      <c r="O183" s="111"/>
      <c r="P183" s="111"/>
      <c r="Q183" s="111"/>
      <c r="R183" s="111"/>
      <c r="S183" s="111"/>
      <c r="T183" s="112"/>
    </row>
    <row r="184" spans="1:26" x14ac:dyDescent="0.2">
      <c r="A184" s="113" t="s">
        <v>538</v>
      </c>
      <c r="B184" s="111"/>
      <c r="C184" s="111"/>
      <c r="D184" s="111"/>
      <c r="E184" s="111"/>
      <c r="F184" s="111"/>
      <c r="G184" s="111"/>
      <c r="H184" s="111"/>
      <c r="I184" s="111"/>
      <c r="J184" s="112"/>
      <c r="K184" s="113" t="s">
        <v>539</v>
      </c>
      <c r="L184" s="111"/>
      <c r="M184" s="111"/>
      <c r="N184" s="111"/>
      <c r="O184" s="111"/>
      <c r="P184" s="111"/>
      <c r="Q184" s="111"/>
      <c r="R184" s="111"/>
      <c r="S184" s="111"/>
      <c r="T184" s="112"/>
    </row>
    <row r="185" spans="1:26" x14ac:dyDescent="0.2">
      <c r="A185" s="113" t="s">
        <v>540</v>
      </c>
      <c r="B185" s="111"/>
      <c r="C185" s="111"/>
      <c r="D185" s="111"/>
      <c r="E185" s="111"/>
      <c r="F185" s="111"/>
      <c r="G185" s="111"/>
      <c r="H185" s="111"/>
      <c r="I185" s="111"/>
      <c r="J185" s="112"/>
      <c r="K185" s="113" t="s">
        <v>541</v>
      </c>
      <c r="L185" s="111"/>
      <c r="M185" s="111"/>
      <c r="N185" s="111"/>
      <c r="O185" s="111"/>
      <c r="P185" s="111"/>
      <c r="Q185" s="111"/>
      <c r="R185" s="111"/>
      <c r="S185" s="111"/>
      <c r="T185" s="112"/>
    </row>
    <row r="186" spans="1:26" x14ac:dyDescent="0.2">
      <c r="A186" s="113" t="s">
        <v>542</v>
      </c>
      <c r="B186" s="111"/>
      <c r="C186" s="111"/>
      <c r="D186" s="111"/>
      <c r="E186" s="111"/>
      <c r="F186" s="111"/>
      <c r="G186" s="111"/>
      <c r="H186" s="111"/>
      <c r="I186" s="111"/>
      <c r="J186" s="112"/>
      <c r="K186" s="113" t="s">
        <v>543</v>
      </c>
      <c r="L186" s="111"/>
      <c r="M186" s="111"/>
      <c r="N186" s="111"/>
      <c r="O186" s="111"/>
      <c r="P186" s="111"/>
      <c r="Q186" s="111"/>
      <c r="R186" s="111"/>
      <c r="S186" s="111"/>
      <c r="T186" s="112"/>
    </row>
    <row r="187" spans="1:26" x14ac:dyDescent="0.2">
      <c r="A187" s="113" t="s">
        <v>544</v>
      </c>
      <c r="B187" s="111"/>
      <c r="C187" s="111"/>
      <c r="D187" s="111"/>
      <c r="E187" s="111"/>
      <c r="F187" s="111"/>
      <c r="G187" s="111"/>
      <c r="H187" s="111"/>
      <c r="I187" s="111"/>
      <c r="J187" s="112"/>
      <c r="K187" s="113" t="s">
        <v>545</v>
      </c>
      <c r="L187" s="111"/>
      <c r="M187" s="111"/>
      <c r="N187" s="111"/>
      <c r="O187" s="111"/>
      <c r="P187" s="111"/>
      <c r="Q187" s="111"/>
      <c r="R187" s="111"/>
      <c r="S187" s="111"/>
      <c r="T187" s="112"/>
    </row>
    <row r="188" spans="1:26" x14ac:dyDescent="0.2">
      <c r="A188" s="113" t="s">
        <v>546</v>
      </c>
      <c r="B188" s="111"/>
      <c r="C188" s="111"/>
      <c r="D188" s="111"/>
      <c r="E188" s="111"/>
      <c r="F188" s="111"/>
      <c r="G188" s="111"/>
      <c r="H188" s="111"/>
      <c r="I188" s="111"/>
      <c r="J188" s="112"/>
      <c r="K188" s="113" t="s">
        <v>547</v>
      </c>
      <c r="L188" s="111"/>
      <c r="M188" s="111"/>
      <c r="N188" s="111"/>
      <c r="O188" s="111"/>
      <c r="P188" s="111"/>
      <c r="Q188" s="111"/>
      <c r="R188" s="111"/>
      <c r="S188" s="111"/>
      <c r="T188" s="112"/>
    </row>
    <row r="189" spans="1:26" x14ac:dyDescent="0.2">
      <c r="A189" s="117" t="s">
        <v>548</v>
      </c>
      <c r="B189" s="115"/>
      <c r="C189" s="115"/>
      <c r="D189" s="115"/>
      <c r="E189" s="115"/>
      <c r="F189" s="115"/>
      <c r="G189" s="115"/>
      <c r="H189" s="115"/>
      <c r="I189" s="115"/>
      <c r="J189" s="116"/>
      <c r="K189" s="117" t="s">
        <v>549</v>
      </c>
      <c r="L189" s="115"/>
      <c r="M189" s="115"/>
      <c r="N189" s="115"/>
      <c r="O189" s="115"/>
      <c r="P189" s="115"/>
      <c r="Q189" s="115"/>
      <c r="R189" s="115"/>
      <c r="S189" s="115"/>
      <c r="T189" s="116"/>
    </row>
    <row r="190" spans="1:26" s="29" customFormat="1" ht="25.9" customHeight="1" x14ac:dyDescent="0.2">
      <c r="A190" s="149" t="s">
        <v>550</v>
      </c>
      <c r="B190" s="150"/>
      <c r="C190" s="150"/>
      <c r="D190" s="150"/>
      <c r="E190" s="150"/>
      <c r="F190" s="150"/>
      <c r="G190" s="150"/>
      <c r="H190" s="150"/>
      <c r="I190" s="150"/>
      <c r="J190" s="153"/>
      <c r="K190" s="149" t="s">
        <v>551</v>
      </c>
      <c r="L190" s="150"/>
      <c r="M190" s="150"/>
      <c r="N190" s="150"/>
      <c r="O190" s="150"/>
      <c r="P190" s="150"/>
      <c r="Q190" s="150"/>
      <c r="R190" s="150"/>
      <c r="S190" s="150"/>
      <c r="T190" s="153"/>
      <c r="U190" s="1"/>
      <c r="V190" s="1"/>
      <c r="W190" s="1"/>
      <c r="X190" s="1"/>
      <c r="Y190" s="1"/>
      <c r="Z190" s="1"/>
    </row>
    <row r="191" spans="1:26" x14ac:dyDescent="0.2">
      <c r="A191" s="155" t="s">
        <v>382</v>
      </c>
      <c r="B191" s="156"/>
      <c r="C191" s="156"/>
      <c r="D191" s="156"/>
      <c r="E191" s="156"/>
      <c r="F191" s="156"/>
      <c r="G191" s="156"/>
      <c r="H191" s="156"/>
      <c r="I191" s="156"/>
      <c r="J191" s="157"/>
      <c r="K191" s="158" t="s">
        <v>383</v>
      </c>
      <c r="L191" s="156"/>
      <c r="M191" s="156"/>
      <c r="N191" s="156"/>
      <c r="O191" s="156"/>
      <c r="P191" s="156"/>
      <c r="Q191" s="156"/>
      <c r="R191" s="156"/>
      <c r="S191" s="156"/>
      <c r="T191" s="159"/>
    </row>
    <row r="192" spans="1:26" x14ac:dyDescent="0.2">
      <c r="A192" s="128" t="s">
        <v>434</v>
      </c>
      <c r="B192" s="126"/>
      <c r="C192" s="126"/>
      <c r="D192" s="126"/>
      <c r="E192" s="126"/>
      <c r="F192" s="126"/>
      <c r="G192" s="126"/>
      <c r="H192" s="126"/>
      <c r="I192" s="126"/>
      <c r="J192" s="160"/>
      <c r="K192" s="125" t="s">
        <v>411</v>
      </c>
      <c r="L192" s="126"/>
      <c r="M192" s="126"/>
      <c r="N192" s="126"/>
      <c r="O192" s="126"/>
      <c r="P192" s="126"/>
      <c r="Q192" s="126"/>
      <c r="R192" s="126"/>
      <c r="S192" s="126"/>
      <c r="T192" s="127"/>
    </row>
    <row r="193" spans="1:26" x14ac:dyDescent="0.2">
      <c r="A193" s="113" t="s">
        <v>552</v>
      </c>
      <c r="B193" s="111"/>
      <c r="C193" s="111"/>
      <c r="D193" s="111"/>
      <c r="E193" s="111"/>
      <c r="F193" s="111"/>
      <c r="G193" s="111"/>
      <c r="H193" s="111"/>
      <c r="I193" s="111"/>
      <c r="J193" s="154"/>
      <c r="K193" s="110" t="s">
        <v>553</v>
      </c>
      <c r="L193" s="111"/>
      <c r="M193" s="111"/>
      <c r="N193" s="111"/>
      <c r="O193" s="111"/>
      <c r="P193" s="111"/>
      <c r="Q193" s="111"/>
      <c r="R193" s="111"/>
      <c r="S193" s="111"/>
      <c r="T193" s="112"/>
    </row>
    <row r="194" spans="1:26" x14ac:dyDescent="0.2">
      <c r="A194" s="113" t="s">
        <v>554</v>
      </c>
      <c r="B194" s="111"/>
      <c r="C194" s="111"/>
      <c r="D194" s="111"/>
      <c r="E194" s="111"/>
      <c r="F194" s="111"/>
      <c r="G194" s="111"/>
      <c r="H194" s="111"/>
      <c r="I194" s="111"/>
      <c r="J194" s="154"/>
      <c r="K194" s="110" t="s">
        <v>555</v>
      </c>
      <c r="L194" s="111"/>
      <c r="M194" s="111"/>
      <c r="N194" s="111"/>
      <c r="O194" s="111"/>
      <c r="P194" s="111"/>
      <c r="Q194" s="111"/>
      <c r="R194" s="111"/>
      <c r="S194" s="111"/>
      <c r="T194" s="112"/>
    </row>
    <row r="195" spans="1:26" x14ac:dyDescent="0.2">
      <c r="A195" s="113" t="s">
        <v>556</v>
      </c>
      <c r="B195" s="111"/>
      <c r="C195" s="111"/>
      <c r="D195" s="111"/>
      <c r="E195" s="111"/>
      <c r="F195" s="111"/>
      <c r="G195" s="111"/>
      <c r="H195" s="111"/>
      <c r="I195" s="111"/>
      <c r="J195" s="154"/>
      <c r="K195" s="110" t="s">
        <v>557</v>
      </c>
      <c r="L195" s="111"/>
      <c r="M195" s="111"/>
      <c r="N195" s="111"/>
      <c r="O195" s="111"/>
      <c r="P195" s="111"/>
      <c r="Q195" s="111"/>
      <c r="R195" s="111"/>
      <c r="S195" s="111"/>
      <c r="T195" s="112"/>
    </row>
    <row r="196" spans="1:26" x14ac:dyDescent="0.2">
      <c r="A196" s="113" t="s">
        <v>558</v>
      </c>
      <c r="B196" s="111"/>
      <c r="C196" s="111"/>
      <c r="D196" s="111"/>
      <c r="E196" s="111"/>
      <c r="F196" s="111"/>
      <c r="G196" s="111"/>
      <c r="H196" s="111"/>
      <c r="I196" s="111"/>
      <c r="J196" s="154"/>
      <c r="K196" s="110" t="s">
        <v>559</v>
      </c>
      <c r="L196" s="111"/>
      <c r="M196" s="111"/>
      <c r="N196" s="111"/>
      <c r="O196" s="111"/>
      <c r="P196" s="111"/>
      <c r="Q196" s="111"/>
      <c r="R196" s="111"/>
      <c r="S196" s="111"/>
      <c r="T196" s="112"/>
    </row>
    <row r="197" spans="1:26" x14ac:dyDescent="0.2">
      <c r="A197" s="113" t="s">
        <v>560</v>
      </c>
      <c r="B197" s="111"/>
      <c r="C197" s="111"/>
      <c r="D197" s="111"/>
      <c r="E197" s="111"/>
      <c r="F197" s="111"/>
      <c r="G197" s="111"/>
      <c r="H197" s="111"/>
      <c r="I197" s="111"/>
      <c r="J197" s="154"/>
      <c r="K197" s="110" t="s">
        <v>561</v>
      </c>
      <c r="L197" s="111"/>
      <c r="M197" s="111"/>
      <c r="N197" s="111"/>
      <c r="O197" s="111"/>
      <c r="P197" s="111"/>
      <c r="Q197" s="111"/>
      <c r="R197" s="111"/>
      <c r="S197" s="111"/>
      <c r="T197" s="112"/>
    </row>
    <row r="198" spans="1:26" x14ac:dyDescent="0.2">
      <c r="A198" s="113" t="s">
        <v>562</v>
      </c>
      <c r="B198" s="111"/>
      <c r="C198" s="111"/>
      <c r="D198" s="111"/>
      <c r="E198" s="111"/>
      <c r="F198" s="111"/>
      <c r="G198" s="111"/>
      <c r="H198" s="111"/>
      <c r="I198" s="111"/>
      <c r="J198" s="154"/>
      <c r="K198" s="110" t="s">
        <v>563</v>
      </c>
      <c r="L198" s="111"/>
      <c r="M198" s="111"/>
      <c r="N198" s="111"/>
      <c r="O198" s="111"/>
      <c r="P198" s="111"/>
      <c r="Q198" s="111"/>
      <c r="R198" s="111"/>
      <c r="S198" s="111"/>
      <c r="T198" s="112"/>
    </row>
    <row r="199" spans="1:26" x14ac:dyDescent="0.2">
      <c r="A199" s="113" t="s">
        <v>564</v>
      </c>
      <c r="B199" s="111"/>
      <c r="C199" s="111"/>
      <c r="D199" s="111"/>
      <c r="E199" s="111"/>
      <c r="F199" s="111"/>
      <c r="G199" s="111"/>
      <c r="H199" s="111"/>
      <c r="I199" s="111"/>
      <c r="J199" s="154"/>
      <c r="K199" s="110" t="s">
        <v>565</v>
      </c>
      <c r="L199" s="111"/>
      <c r="M199" s="111"/>
      <c r="N199" s="111"/>
      <c r="O199" s="111"/>
      <c r="P199" s="111"/>
      <c r="Q199" s="111"/>
      <c r="R199" s="111"/>
      <c r="S199" s="111"/>
      <c r="T199" s="112"/>
    </row>
    <row r="200" spans="1:26" x14ac:dyDescent="0.2">
      <c r="A200" s="113" t="s">
        <v>566</v>
      </c>
      <c r="B200" s="111"/>
      <c r="C200" s="111"/>
      <c r="D200" s="111"/>
      <c r="E200" s="111"/>
      <c r="F200" s="111"/>
      <c r="G200" s="111"/>
      <c r="H200" s="111"/>
      <c r="I200" s="111"/>
      <c r="J200" s="154"/>
      <c r="K200" s="110" t="s">
        <v>567</v>
      </c>
      <c r="L200" s="111"/>
      <c r="M200" s="111"/>
      <c r="N200" s="111"/>
      <c r="O200" s="111"/>
      <c r="P200" s="111"/>
      <c r="Q200" s="111"/>
      <c r="R200" s="111"/>
      <c r="S200" s="111"/>
      <c r="T200" s="112"/>
    </row>
    <row r="201" spans="1:26" x14ac:dyDescent="0.2">
      <c r="A201" s="113" t="s">
        <v>568</v>
      </c>
      <c r="B201" s="111"/>
      <c r="C201" s="111"/>
      <c r="D201" s="111"/>
      <c r="E201" s="111"/>
      <c r="F201" s="111"/>
      <c r="G201" s="111"/>
      <c r="H201" s="111"/>
      <c r="I201" s="111"/>
      <c r="J201" s="154"/>
      <c r="K201" s="110" t="s">
        <v>569</v>
      </c>
      <c r="L201" s="111"/>
      <c r="M201" s="111"/>
      <c r="N201" s="111"/>
      <c r="O201" s="111"/>
      <c r="P201" s="111"/>
      <c r="Q201" s="111"/>
      <c r="R201" s="111"/>
      <c r="S201" s="111"/>
      <c r="T201" s="112"/>
    </row>
    <row r="202" spans="1:26" s="29" customFormat="1" ht="25.9" customHeight="1" x14ac:dyDescent="0.2">
      <c r="A202" s="139" t="s">
        <v>570</v>
      </c>
      <c r="B202" s="140"/>
      <c r="C202" s="140"/>
      <c r="D202" s="140"/>
      <c r="E202" s="140"/>
      <c r="F202" s="140"/>
      <c r="G202" s="140"/>
      <c r="H202" s="140"/>
      <c r="I202" s="140"/>
      <c r="J202" s="141"/>
      <c r="K202" s="142" t="s">
        <v>571</v>
      </c>
      <c r="L202" s="140"/>
      <c r="M202" s="140"/>
      <c r="N202" s="140"/>
      <c r="O202" s="140"/>
      <c r="P202" s="140"/>
      <c r="Q202" s="140"/>
      <c r="R202" s="140"/>
      <c r="S202" s="140"/>
      <c r="T202" s="143"/>
      <c r="U202" s="1"/>
      <c r="V202" s="1"/>
      <c r="W202" s="1"/>
      <c r="X202" s="1"/>
      <c r="Y202" s="1"/>
      <c r="Z202" s="1"/>
    </row>
    <row r="203" spans="1:26" s="29" customFormat="1" ht="25.9" customHeight="1" x14ac:dyDescent="0.2">
      <c r="A203" s="139" t="s">
        <v>572</v>
      </c>
      <c r="B203" s="140"/>
      <c r="C203" s="140"/>
      <c r="D203" s="140"/>
      <c r="E203" s="140"/>
      <c r="F203" s="140"/>
      <c r="G203" s="140"/>
      <c r="H203" s="140"/>
      <c r="I203" s="140"/>
      <c r="J203" s="141"/>
      <c r="K203" s="142" t="s">
        <v>573</v>
      </c>
      <c r="L203" s="140"/>
      <c r="M203" s="140"/>
      <c r="N203" s="140"/>
      <c r="O203" s="140"/>
      <c r="P203" s="140"/>
      <c r="Q203" s="140"/>
      <c r="R203" s="140"/>
      <c r="S203" s="140"/>
      <c r="T203" s="143"/>
      <c r="U203" s="1"/>
      <c r="V203" s="1"/>
      <c r="W203" s="1"/>
      <c r="X203" s="1"/>
      <c r="Y203" s="1"/>
      <c r="Z203" s="1"/>
    </row>
    <row r="204" spans="1:26" s="29" customFormat="1" ht="25.9" customHeight="1" x14ac:dyDescent="0.2">
      <c r="A204" s="129" t="s">
        <v>574</v>
      </c>
      <c r="B204" s="130"/>
      <c r="C204" s="130"/>
      <c r="D204" s="130"/>
      <c r="E204" s="130"/>
      <c r="F204" s="130"/>
      <c r="G204" s="130"/>
      <c r="H204" s="130"/>
      <c r="I204" s="130"/>
      <c r="J204" s="131"/>
      <c r="K204" s="132" t="s">
        <v>575</v>
      </c>
      <c r="L204" s="130"/>
      <c r="M204" s="130"/>
      <c r="N204" s="130"/>
      <c r="O204" s="130"/>
      <c r="P204" s="130"/>
      <c r="Q204" s="130"/>
      <c r="R204" s="130"/>
      <c r="S204" s="130"/>
      <c r="T204" s="133"/>
      <c r="U204" s="1"/>
      <c r="V204" s="1"/>
      <c r="W204" s="1"/>
      <c r="X204" s="1"/>
      <c r="Y204" s="1"/>
      <c r="Z204" s="1"/>
    </row>
    <row r="205" spans="1:26" x14ac:dyDescent="0.2">
      <c r="A205" s="134" t="s">
        <v>576</v>
      </c>
      <c r="B205" s="135"/>
      <c r="C205" s="135"/>
      <c r="D205" s="135"/>
      <c r="E205" s="135"/>
      <c r="F205" s="135"/>
      <c r="G205" s="135"/>
      <c r="H205" s="135"/>
      <c r="I205" s="135"/>
      <c r="J205" s="136"/>
      <c r="K205" s="137" t="s">
        <v>577</v>
      </c>
      <c r="L205" s="135"/>
      <c r="M205" s="135"/>
      <c r="N205" s="135"/>
      <c r="O205" s="135"/>
      <c r="P205" s="135"/>
      <c r="Q205" s="135"/>
      <c r="R205" s="135"/>
      <c r="S205" s="135"/>
      <c r="T205" s="138"/>
    </row>
    <row r="206" spans="1:26" s="29" customFormat="1" ht="25.9" customHeight="1" x14ac:dyDescent="0.2">
      <c r="A206" s="139" t="s">
        <v>578</v>
      </c>
      <c r="B206" s="140"/>
      <c r="C206" s="140"/>
      <c r="D206" s="140"/>
      <c r="E206" s="140"/>
      <c r="F206" s="140"/>
      <c r="G206" s="140"/>
      <c r="H206" s="140"/>
      <c r="I206" s="140"/>
      <c r="J206" s="141"/>
      <c r="K206" s="142" t="s">
        <v>579</v>
      </c>
      <c r="L206" s="140"/>
      <c r="M206" s="140"/>
      <c r="N206" s="140"/>
      <c r="O206" s="140"/>
      <c r="P206" s="140"/>
      <c r="Q206" s="140"/>
      <c r="R206" s="140"/>
      <c r="S206" s="140"/>
      <c r="T206" s="143"/>
      <c r="U206" s="1"/>
      <c r="V206" s="1"/>
      <c r="W206" s="1"/>
      <c r="X206" s="1"/>
      <c r="Y206" s="1"/>
      <c r="Z206" s="1"/>
    </row>
    <row r="207" spans="1:26" s="29" customFormat="1" ht="25.9" customHeight="1" x14ac:dyDescent="0.2">
      <c r="A207" s="144" t="s">
        <v>580</v>
      </c>
      <c r="B207" s="145"/>
      <c r="C207" s="145"/>
      <c r="D207" s="145"/>
      <c r="E207" s="145"/>
      <c r="F207" s="145"/>
      <c r="G207" s="145"/>
      <c r="H207" s="145"/>
      <c r="I207" s="145"/>
      <c r="J207" s="146"/>
      <c r="K207" s="147" t="s">
        <v>581</v>
      </c>
      <c r="L207" s="145"/>
      <c r="M207" s="145"/>
      <c r="N207" s="145"/>
      <c r="O207" s="145"/>
      <c r="P207" s="145"/>
      <c r="Q207" s="145"/>
      <c r="R207" s="145"/>
      <c r="S207" s="145"/>
      <c r="T207" s="148"/>
      <c r="U207" s="1"/>
      <c r="V207" s="1"/>
      <c r="W207" s="1"/>
      <c r="X207" s="1"/>
      <c r="Y207" s="1"/>
      <c r="Z207" s="1"/>
    </row>
    <row r="208" spans="1:26" s="29" customFormat="1" ht="25.9" customHeight="1" x14ac:dyDescent="0.2">
      <c r="A208" s="149" t="s">
        <v>582</v>
      </c>
      <c r="B208" s="150"/>
      <c r="C208" s="150"/>
      <c r="D208" s="150"/>
      <c r="E208" s="150"/>
      <c r="F208" s="150"/>
      <c r="G208" s="150"/>
      <c r="H208" s="150"/>
      <c r="I208" s="150"/>
      <c r="J208" s="151"/>
      <c r="K208" s="152" t="s">
        <v>583</v>
      </c>
      <c r="L208" s="150"/>
      <c r="M208" s="150"/>
      <c r="N208" s="150"/>
      <c r="O208" s="150"/>
      <c r="P208" s="150"/>
      <c r="Q208" s="150"/>
      <c r="R208" s="150"/>
      <c r="S208" s="150"/>
      <c r="T208" s="153"/>
      <c r="U208" s="1"/>
      <c r="V208" s="1"/>
      <c r="W208" s="1"/>
      <c r="X208" s="1"/>
      <c r="Y208" s="1"/>
      <c r="Z208" s="1"/>
    </row>
    <row r="209" spans="1:20" x14ac:dyDescent="0.2">
      <c r="A209" s="122" t="s">
        <v>584</v>
      </c>
      <c r="B209" s="123"/>
      <c r="C209" s="123"/>
      <c r="D209" s="123"/>
      <c r="E209" s="123"/>
      <c r="F209" s="123"/>
      <c r="G209" s="123"/>
      <c r="H209" s="123"/>
      <c r="I209" s="123"/>
      <c r="J209" s="124"/>
      <c r="K209" s="122" t="s">
        <v>585</v>
      </c>
      <c r="L209" s="123"/>
      <c r="M209" s="123"/>
      <c r="N209" s="123"/>
      <c r="O209" s="123"/>
      <c r="P209" s="123"/>
      <c r="Q209" s="123"/>
      <c r="R209" s="123"/>
      <c r="S209" s="123"/>
      <c r="T209" s="124"/>
    </row>
    <row r="210" spans="1:20" x14ac:dyDescent="0.2">
      <c r="A210" s="125" t="s">
        <v>434</v>
      </c>
      <c r="B210" s="126"/>
      <c r="C210" s="126"/>
      <c r="D210" s="126"/>
      <c r="E210" s="126"/>
      <c r="F210" s="126"/>
      <c r="G210" s="126"/>
      <c r="H210" s="126"/>
      <c r="I210" s="126"/>
      <c r="J210" s="127"/>
      <c r="K210" s="128" t="s">
        <v>411</v>
      </c>
      <c r="L210" s="126"/>
      <c r="M210" s="126"/>
      <c r="N210" s="126"/>
      <c r="O210" s="126"/>
      <c r="P210" s="126"/>
      <c r="Q210" s="126"/>
      <c r="R210" s="126"/>
      <c r="S210" s="126"/>
      <c r="T210" s="127"/>
    </row>
    <row r="211" spans="1:20" x14ac:dyDescent="0.2">
      <c r="A211" s="110" t="s">
        <v>586</v>
      </c>
      <c r="B211" s="111"/>
      <c r="C211" s="111"/>
      <c r="D211" s="111"/>
      <c r="E211" s="111"/>
      <c r="F211" s="111"/>
      <c r="G211" s="111"/>
      <c r="H211" s="111"/>
      <c r="I211" s="111"/>
      <c r="J211" s="112"/>
      <c r="K211" s="113" t="s">
        <v>587</v>
      </c>
      <c r="L211" s="111"/>
      <c r="M211" s="111"/>
      <c r="N211" s="111"/>
      <c r="O211" s="111"/>
      <c r="P211" s="111"/>
      <c r="Q211" s="111"/>
      <c r="R211" s="111"/>
      <c r="S211" s="111"/>
      <c r="T211" s="112"/>
    </row>
    <row r="212" spans="1:20" x14ac:dyDescent="0.2">
      <c r="A212" s="110" t="s">
        <v>588</v>
      </c>
      <c r="B212" s="111"/>
      <c r="C212" s="111"/>
      <c r="D212" s="111"/>
      <c r="E212" s="111"/>
      <c r="F212" s="111"/>
      <c r="G212" s="111"/>
      <c r="H212" s="111"/>
      <c r="I212" s="111"/>
      <c r="J212" s="112"/>
      <c r="K212" s="113" t="s">
        <v>589</v>
      </c>
      <c r="L212" s="111"/>
      <c r="M212" s="111"/>
      <c r="N212" s="111"/>
      <c r="O212" s="111"/>
      <c r="P212" s="111"/>
      <c r="Q212" s="111"/>
      <c r="R212" s="111"/>
      <c r="S212" s="111"/>
      <c r="T212" s="112"/>
    </row>
    <row r="213" spans="1:20" x14ac:dyDescent="0.2">
      <c r="A213" s="110" t="s">
        <v>590</v>
      </c>
      <c r="B213" s="111"/>
      <c r="C213" s="111"/>
      <c r="D213" s="111"/>
      <c r="E213" s="111"/>
      <c r="F213" s="111"/>
      <c r="G213" s="111"/>
      <c r="H213" s="111"/>
      <c r="I213" s="111"/>
      <c r="J213" s="112"/>
      <c r="K213" s="113" t="s">
        <v>591</v>
      </c>
      <c r="L213" s="111"/>
      <c r="M213" s="111"/>
      <c r="N213" s="111"/>
      <c r="O213" s="111"/>
      <c r="P213" s="111"/>
      <c r="Q213" s="111"/>
      <c r="R213" s="111"/>
      <c r="S213" s="111"/>
      <c r="T213" s="112"/>
    </row>
    <row r="214" spans="1:20" x14ac:dyDescent="0.2">
      <c r="A214" s="110" t="s">
        <v>592</v>
      </c>
      <c r="B214" s="111"/>
      <c r="C214" s="111"/>
      <c r="D214" s="111"/>
      <c r="E214" s="111"/>
      <c r="F214" s="111"/>
      <c r="G214" s="111"/>
      <c r="H214" s="111"/>
      <c r="I214" s="111"/>
      <c r="J214" s="112"/>
      <c r="K214" s="113" t="s">
        <v>593</v>
      </c>
      <c r="L214" s="111"/>
      <c r="M214" s="111"/>
      <c r="N214" s="111"/>
      <c r="O214" s="111"/>
      <c r="P214" s="111"/>
      <c r="Q214" s="111"/>
      <c r="R214" s="111"/>
      <c r="S214" s="111"/>
      <c r="T214" s="112"/>
    </row>
    <row r="215" spans="1:20" x14ac:dyDescent="0.2">
      <c r="A215" s="118" t="s">
        <v>594</v>
      </c>
      <c r="B215" s="119"/>
      <c r="C215" s="119"/>
      <c r="D215" s="119"/>
      <c r="E215" s="119"/>
      <c r="F215" s="119"/>
      <c r="G215" s="119"/>
      <c r="H215" s="119"/>
      <c r="I215" s="119"/>
      <c r="J215" s="120"/>
      <c r="K215" s="121" t="s">
        <v>595</v>
      </c>
      <c r="L215" s="119"/>
      <c r="M215" s="119"/>
      <c r="N215" s="119"/>
      <c r="O215" s="119"/>
      <c r="P215" s="119"/>
      <c r="Q215" s="119"/>
      <c r="R215" s="119"/>
      <c r="S215" s="119"/>
      <c r="T215" s="120"/>
    </row>
    <row r="216" spans="1:20" ht="13.15" hidden="1" customHeight="1" x14ac:dyDescent="0.2">
      <c r="A216" s="110" t="s">
        <v>596</v>
      </c>
      <c r="B216" s="111"/>
      <c r="C216" s="111"/>
      <c r="D216" s="111"/>
      <c r="E216" s="111"/>
      <c r="F216" s="111"/>
      <c r="G216" s="111"/>
      <c r="H216" s="111"/>
      <c r="I216" s="111"/>
      <c r="J216" s="112"/>
      <c r="K216" s="113" t="s">
        <v>597</v>
      </c>
      <c r="L216" s="111"/>
      <c r="M216" s="111"/>
      <c r="N216" s="111"/>
      <c r="O216" s="111"/>
      <c r="P216" s="111"/>
      <c r="Q216" s="111"/>
      <c r="R216" s="111"/>
      <c r="S216" s="111"/>
      <c r="T216" s="112"/>
    </row>
    <row r="217" spans="1:20" ht="13.15" hidden="1" customHeight="1" x14ac:dyDescent="0.2">
      <c r="A217" s="110" t="s">
        <v>598</v>
      </c>
      <c r="B217" s="111"/>
      <c r="C217" s="111"/>
      <c r="D217" s="111"/>
      <c r="E217" s="111"/>
      <c r="F217" s="111"/>
      <c r="G217" s="111"/>
      <c r="H217" s="111"/>
      <c r="I217" s="111"/>
      <c r="J217" s="112"/>
      <c r="K217" s="113" t="s">
        <v>599</v>
      </c>
      <c r="L217" s="111"/>
      <c r="M217" s="111"/>
      <c r="N217" s="111"/>
      <c r="O217" s="111"/>
      <c r="P217" s="111"/>
      <c r="Q217" s="111"/>
      <c r="R217" s="111"/>
      <c r="S217" s="111"/>
      <c r="T217" s="112"/>
    </row>
    <row r="218" spans="1:20" ht="13.15" hidden="1" customHeight="1" x14ac:dyDescent="0.2">
      <c r="A218" s="110" t="s">
        <v>600</v>
      </c>
      <c r="B218" s="111"/>
      <c r="C218" s="111"/>
      <c r="D218" s="111"/>
      <c r="E218" s="111"/>
      <c r="F218" s="111"/>
      <c r="G218" s="111"/>
      <c r="H218" s="111"/>
      <c r="I218" s="111"/>
      <c r="J218" s="112"/>
      <c r="K218" s="113" t="s">
        <v>601</v>
      </c>
      <c r="L218" s="111"/>
      <c r="M218" s="111"/>
      <c r="N218" s="111"/>
      <c r="O218" s="111"/>
      <c r="P218" s="111"/>
      <c r="Q218" s="111"/>
      <c r="R218" s="111"/>
      <c r="S218" s="111"/>
      <c r="T218" s="112"/>
    </row>
    <row r="219" spans="1:20" ht="13.15" hidden="1" customHeight="1" x14ac:dyDescent="0.2">
      <c r="A219" s="110" t="s">
        <v>602</v>
      </c>
      <c r="B219" s="111"/>
      <c r="C219" s="111"/>
      <c r="D219" s="111"/>
      <c r="E219" s="111"/>
      <c r="F219" s="111"/>
      <c r="G219" s="111"/>
      <c r="H219" s="111"/>
      <c r="I219" s="111"/>
      <c r="J219" s="112"/>
      <c r="K219" s="113" t="s">
        <v>603</v>
      </c>
      <c r="L219" s="111"/>
      <c r="M219" s="111"/>
      <c r="N219" s="111"/>
      <c r="O219" s="111"/>
      <c r="P219" s="111"/>
      <c r="Q219" s="111"/>
      <c r="R219" s="111"/>
      <c r="S219" s="111"/>
      <c r="T219" s="112"/>
    </row>
    <row r="220" spans="1:20" ht="13.15" hidden="1" customHeight="1" x14ac:dyDescent="0.2">
      <c r="A220" s="110" t="s">
        <v>604</v>
      </c>
      <c r="B220" s="111"/>
      <c r="C220" s="111"/>
      <c r="D220" s="111"/>
      <c r="E220" s="111"/>
      <c r="F220" s="111"/>
      <c r="G220" s="111"/>
      <c r="H220" s="111"/>
      <c r="I220" s="111"/>
      <c r="J220" s="112"/>
      <c r="K220" s="113" t="s">
        <v>605</v>
      </c>
      <c r="L220" s="111"/>
      <c r="M220" s="111"/>
      <c r="N220" s="111"/>
      <c r="O220" s="111"/>
      <c r="P220" s="111"/>
      <c r="Q220" s="111"/>
      <c r="R220" s="111"/>
      <c r="S220" s="111"/>
      <c r="T220" s="112"/>
    </row>
    <row r="221" spans="1:20" ht="19.7" hidden="1" customHeight="1" x14ac:dyDescent="0.2">
      <c r="A221" s="110" t="s">
        <v>606</v>
      </c>
      <c r="B221" s="111"/>
      <c r="C221" s="111"/>
      <c r="D221" s="111"/>
      <c r="E221" s="111"/>
      <c r="F221" s="111"/>
      <c r="G221" s="111"/>
      <c r="H221" s="111"/>
      <c r="I221" s="111"/>
      <c r="J221" s="112"/>
      <c r="K221" s="113" t="s">
        <v>607</v>
      </c>
      <c r="L221" s="111"/>
      <c r="M221" s="111"/>
      <c r="N221" s="111"/>
      <c r="O221" s="111"/>
      <c r="P221" s="111"/>
      <c r="Q221" s="111"/>
      <c r="R221" s="111"/>
      <c r="S221" s="111"/>
      <c r="T221" s="112"/>
    </row>
    <row r="222" spans="1:20" ht="19.7" hidden="1" customHeight="1" x14ac:dyDescent="0.2">
      <c r="A222" s="110" t="s">
        <v>608</v>
      </c>
      <c r="B222" s="111"/>
      <c r="C222" s="111"/>
      <c r="D222" s="111"/>
      <c r="E222" s="111"/>
      <c r="F222" s="111"/>
      <c r="G222" s="111"/>
      <c r="H222" s="111"/>
      <c r="I222" s="111"/>
      <c r="J222" s="112"/>
      <c r="K222" s="113" t="s">
        <v>609</v>
      </c>
      <c r="L222" s="111"/>
      <c r="M222" s="111"/>
      <c r="N222" s="111"/>
      <c r="O222" s="111"/>
      <c r="P222" s="111"/>
      <c r="Q222" s="111"/>
      <c r="R222" s="111"/>
      <c r="S222" s="111"/>
      <c r="T222" s="112"/>
    </row>
    <row r="223" spans="1:20" ht="19.7" hidden="1" customHeight="1" x14ac:dyDescent="0.2">
      <c r="A223" s="110" t="s">
        <v>610</v>
      </c>
      <c r="B223" s="111"/>
      <c r="C223" s="111"/>
      <c r="D223" s="111"/>
      <c r="E223" s="111"/>
      <c r="F223" s="111"/>
      <c r="G223" s="111"/>
      <c r="H223" s="111"/>
      <c r="I223" s="111"/>
      <c r="J223" s="112"/>
      <c r="K223" s="113" t="s">
        <v>611</v>
      </c>
      <c r="L223" s="111"/>
      <c r="M223" s="111"/>
      <c r="N223" s="111"/>
      <c r="O223" s="111"/>
      <c r="P223" s="111"/>
      <c r="Q223" s="111"/>
      <c r="R223" s="111"/>
      <c r="S223" s="111"/>
      <c r="T223" s="112"/>
    </row>
    <row r="224" spans="1:20" ht="13.15" hidden="1" customHeight="1" x14ac:dyDescent="0.2">
      <c r="A224" s="110" t="s">
        <v>612</v>
      </c>
      <c r="B224" s="111"/>
      <c r="C224" s="111"/>
      <c r="D224" s="111"/>
      <c r="E224" s="111"/>
      <c r="F224" s="111"/>
      <c r="G224" s="111"/>
      <c r="H224" s="111"/>
      <c r="I224" s="111"/>
      <c r="J224" s="112"/>
      <c r="K224" s="113" t="s">
        <v>613</v>
      </c>
      <c r="L224" s="111"/>
      <c r="M224" s="111"/>
      <c r="N224" s="111"/>
      <c r="O224" s="111"/>
      <c r="P224" s="111"/>
      <c r="Q224" s="111"/>
      <c r="R224" s="111"/>
      <c r="S224" s="111"/>
      <c r="T224" s="112"/>
    </row>
    <row r="225" spans="1:20" ht="19.7" hidden="1" customHeight="1" x14ac:dyDescent="0.2">
      <c r="A225" s="110" t="s">
        <v>614</v>
      </c>
      <c r="B225" s="111"/>
      <c r="C225" s="111"/>
      <c r="D225" s="111"/>
      <c r="E225" s="111"/>
      <c r="F225" s="111"/>
      <c r="G225" s="111"/>
      <c r="H225" s="111"/>
      <c r="I225" s="111"/>
      <c r="J225" s="112"/>
      <c r="K225" s="113" t="s">
        <v>615</v>
      </c>
      <c r="L225" s="111"/>
      <c r="M225" s="111"/>
      <c r="N225" s="111"/>
      <c r="O225" s="111"/>
      <c r="P225" s="111"/>
      <c r="Q225" s="111"/>
      <c r="R225" s="111"/>
      <c r="S225" s="111"/>
      <c r="T225" s="112"/>
    </row>
    <row r="226" spans="1:20" ht="19.7" hidden="1" customHeight="1" x14ac:dyDescent="0.2">
      <c r="A226" s="110" t="s">
        <v>616</v>
      </c>
      <c r="B226" s="111"/>
      <c r="C226" s="111"/>
      <c r="D226" s="111"/>
      <c r="E226" s="111"/>
      <c r="F226" s="111"/>
      <c r="G226" s="111"/>
      <c r="H226" s="111"/>
      <c r="I226" s="111"/>
      <c r="J226" s="112"/>
      <c r="K226" s="113" t="s">
        <v>617</v>
      </c>
      <c r="L226" s="111"/>
      <c r="M226" s="111"/>
      <c r="N226" s="111"/>
      <c r="O226" s="111"/>
      <c r="P226" s="111"/>
      <c r="Q226" s="111"/>
      <c r="R226" s="111"/>
      <c r="S226" s="111"/>
      <c r="T226" s="112"/>
    </row>
    <row r="227" spans="1:20" ht="19.7" hidden="1" customHeight="1" x14ac:dyDescent="0.2">
      <c r="A227" s="110" t="s">
        <v>618</v>
      </c>
      <c r="B227" s="111"/>
      <c r="C227" s="111"/>
      <c r="D227" s="111"/>
      <c r="E227" s="111"/>
      <c r="F227" s="111"/>
      <c r="G227" s="111"/>
      <c r="H227" s="111"/>
      <c r="I227" s="111"/>
      <c r="J227" s="112"/>
      <c r="K227" s="113" t="s">
        <v>619</v>
      </c>
      <c r="L227" s="111"/>
      <c r="M227" s="111"/>
      <c r="N227" s="111"/>
      <c r="O227" s="111"/>
      <c r="P227" s="111"/>
      <c r="Q227" s="111"/>
      <c r="R227" s="111"/>
      <c r="S227" s="111"/>
      <c r="T227" s="112"/>
    </row>
    <row r="228" spans="1:20" ht="13.15" hidden="1" customHeight="1" x14ac:dyDescent="0.2">
      <c r="A228" s="114" t="s">
        <v>620</v>
      </c>
      <c r="B228" s="115"/>
      <c r="C228" s="115"/>
      <c r="D228" s="115"/>
      <c r="E228" s="115"/>
      <c r="F228" s="115"/>
      <c r="G228" s="115"/>
      <c r="H228" s="115"/>
      <c r="I228" s="115"/>
      <c r="J228" s="116"/>
      <c r="K228" s="117" t="s">
        <v>621</v>
      </c>
      <c r="L228" s="115"/>
      <c r="M228" s="115"/>
      <c r="N228" s="115"/>
      <c r="O228" s="115"/>
      <c r="P228" s="115"/>
      <c r="Q228" s="115"/>
      <c r="R228" s="115"/>
      <c r="S228" s="115"/>
      <c r="T228" s="116"/>
    </row>
    <row r="229" spans="1:20" ht="19.7" hidden="1" customHeight="1" x14ac:dyDescent="0.2">
      <c r="A229" s="106" t="s">
        <v>622</v>
      </c>
      <c r="B229" s="107"/>
      <c r="C229" s="107"/>
      <c r="D229" s="107"/>
      <c r="E229" s="107"/>
      <c r="F229" s="107"/>
      <c r="G229" s="107"/>
      <c r="H229" s="107"/>
      <c r="I229" s="107"/>
      <c r="J229" s="108"/>
      <c r="K229" s="109" t="s">
        <v>623</v>
      </c>
      <c r="L229" s="107"/>
      <c r="M229" s="107"/>
      <c r="N229" s="107"/>
      <c r="O229" s="107"/>
      <c r="P229" s="107"/>
      <c r="Q229" s="107"/>
      <c r="R229" s="107"/>
      <c r="S229" s="107"/>
      <c r="T229" s="108"/>
    </row>
    <row r="230" spans="1:20" ht="19.7" hidden="1" customHeight="1" x14ac:dyDescent="0.2">
      <c r="A230" s="77"/>
      <c r="B230" s="77"/>
      <c r="C230" s="77"/>
      <c r="D230" s="77"/>
      <c r="E230" s="77"/>
      <c r="F230" s="77"/>
      <c r="G230" s="77"/>
      <c r="H230" s="77"/>
      <c r="I230" s="77"/>
      <c r="J230" s="77"/>
      <c r="K230" s="77"/>
      <c r="L230" s="77"/>
      <c r="M230" s="77"/>
      <c r="N230" s="77"/>
      <c r="O230" s="77"/>
      <c r="P230" s="77"/>
      <c r="Q230" s="77"/>
      <c r="R230" s="77"/>
      <c r="S230" s="77"/>
      <c r="T230" s="77"/>
    </row>
    <row r="231" spans="1:20" ht="19.7" hidden="1" customHeight="1" x14ac:dyDescent="0.2">
      <c r="A231" s="77"/>
      <c r="B231" s="77"/>
      <c r="C231" s="77"/>
      <c r="D231" s="77"/>
      <c r="E231" s="77"/>
      <c r="F231" s="77"/>
      <c r="G231" s="77"/>
      <c r="H231" s="77"/>
      <c r="I231" s="77"/>
      <c r="J231" s="77"/>
      <c r="K231" s="77"/>
      <c r="L231" s="77"/>
      <c r="M231" s="77"/>
      <c r="N231" s="77"/>
      <c r="O231" s="77"/>
      <c r="P231" s="77"/>
      <c r="Q231" s="77"/>
      <c r="R231" s="77"/>
      <c r="S231" s="77"/>
      <c r="T231" s="77"/>
    </row>
    <row r="232" spans="1:20" ht="13.15" hidden="1" customHeight="1" x14ac:dyDescent="0.2">
      <c r="A232" s="77"/>
      <c r="B232" s="77"/>
      <c r="C232" s="77"/>
      <c r="D232" s="77"/>
      <c r="E232" s="77"/>
      <c r="F232" s="77"/>
      <c r="G232" s="77"/>
      <c r="H232" s="77"/>
      <c r="I232" s="77"/>
      <c r="J232" s="77"/>
      <c r="K232" s="77"/>
      <c r="L232" s="77"/>
      <c r="M232" s="77"/>
      <c r="N232" s="77"/>
      <c r="O232" s="77"/>
      <c r="P232" s="77"/>
      <c r="Q232" s="77"/>
      <c r="R232" s="77"/>
      <c r="S232" s="77"/>
      <c r="T232" s="77"/>
    </row>
    <row r="233" spans="1:20" ht="19.7" hidden="1" customHeight="1" x14ac:dyDescent="0.2">
      <c r="A233" s="77"/>
      <c r="B233" s="77"/>
      <c r="C233" s="77"/>
      <c r="D233" s="77"/>
      <c r="E233" s="77"/>
      <c r="F233" s="77"/>
      <c r="G233" s="77"/>
      <c r="H233" s="77"/>
      <c r="I233" s="77"/>
      <c r="J233" s="77"/>
      <c r="K233" s="77"/>
      <c r="L233" s="77"/>
      <c r="M233" s="77"/>
      <c r="N233" s="77"/>
      <c r="O233" s="77"/>
      <c r="P233" s="77"/>
      <c r="Q233" s="77"/>
      <c r="R233" s="77"/>
      <c r="S233" s="77"/>
      <c r="T233" s="77"/>
    </row>
    <row r="234" spans="1:20" ht="19.7" hidden="1" customHeight="1" x14ac:dyDescent="0.2">
      <c r="A234" s="77"/>
      <c r="B234" s="77"/>
      <c r="C234" s="77"/>
      <c r="D234" s="77"/>
      <c r="E234" s="77"/>
      <c r="F234" s="77"/>
      <c r="G234" s="77"/>
      <c r="H234" s="77"/>
      <c r="I234" s="77"/>
      <c r="J234" s="77"/>
      <c r="K234" s="77"/>
      <c r="L234" s="77"/>
      <c r="M234" s="77"/>
      <c r="N234" s="77"/>
      <c r="O234" s="77"/>
      <c r="P234" s="77"/>
      <c r="Q234" s="77"/>
      <c r="R234" s="77"/>
      <c r="S234" s="77"/>
      <c r="T234" s="77"/>
    </row>
    <row r="235" spans="1:20" ht="19.7" hidden="1" customHeight="1" x14ac:dyDescent="0.2">
      <c r="A235" s="77"/>
      <c r="B235" s="77"/>
      <c r="C235" s="77"/>
      <c r="D235" s="77"/>
      <c r="E235" s="77"/>
      <c r="F235" s="77"/>
      <c r="G235" s="77"/>
      <c r="H235" s="77"/>
      <c r="I235" s="77"/>
      <c r="J235" s="77"/>
      <c r="K235" s="77"/>
      <c r="L235" s="77"/>
      <c r="M235" s="77"/>
      <c r="N235" s="77"/>
      <c r="O235" s="77"/>
      <c r="P235" s="77"/>
      <c r="Q235" s="77"/>
      <c r="R235" s="77"/>
      <c r="S235" s="77"/>
      <c r="T235" s="77"/>
    </row>
    <row r="236" spans="1:20" ht="13.15" hidden="1" customHeight="1" x14ac:dyDescent="0.2">
      <c r="A236" s="77"/>
      <c r="B236" s="77"/>
      <c r="C236" s="77"/>
      <c r="D236" s="77"/>
      <c r="E236" s="77"/>
      <c r="F236" s="77"/>
      <c r="G236" s="77"/>
      <c r="H236" s="77"/>
      <c r="I236" s="77"/>
      <c r="J236" s="77"/>
      <c r="K236" s="77"/>
      <c r="L236" s="77"/>
      <c r="M236" s="77"/>
      <c r="N236" s="77"/>
      <c r="O236" s="77"/>
      <c r="P236" s="77"/>
      <c r="Q236" s="77"/>
      <c r="R236" s="77"/>
      <c r="S236" s="77"/>
      <c r="T236" s="77"/>
    </row>
    <row r="237" spans="1:20" ht="19.7" hidden="1" customHeight="1" x14ac:dyDescent="0.2">
      <c r="A237" s="77"/>
      <c r="B237" s="77"/>
      <c r="C237" s="77"/>
      <c r="D237" s="77"/>
      <c r="E237" s="77"/>
      <c r="F237" s="77"/>
      <c r="G237" s="77"/>
      <c r="H237" s="77"/>
      <c r="I237" s="77"/>
      <c r="J237" s="77"/>
      <c r="K237" s="77"/>
      <c r="L237" s="77"/>
      <c r="M237" s="77"/>
      <c r="N237" s="77"/>
      <c r="O237" s="77"/>
      <c r="P237" s="77"/>
      <c r="Q237" s="77"/>
      <c r="R237" s="77"/>
      <c r="S237" s="77"/>
      <c r="T237" s="77"/>
    </row>
    <row r="238" spans="1:20" ht="19.7" hidden="1" customHeight="1" x14ac:dyDescent="0.2">
      <c r="A238" s="77"/>
      <c r="B238" s="77"/>
      <c r="C238" s="77"/>
      <c r="D238" s="77"/>
      <c r="E238" s="77"/>
      <c r="F238" s="77"/>
      <c r="G238" s="77"/>
      <c r="H238" s="77"/>
      <c r="I238" s="77"/>
      <c r="J238" s="77"/>
      <c r="K238" s="77"/>
      <c r="L238" s="77"/>
      <c r="M238" s="77"/>
      <c r="N238" s="77"/>
      <c r="O238" s="77"/>
      <c r="P238" s="77"/>
      <c r="Q238" s="77"/>
      <c r="R238" s="77"/>
      <c r="S238" s="77"/>
      <c r="T238" s="77"/>
    </row>
    <row r="239" spans="1:20" ht="19.7" hidden="1" customHeight="1" x14ac:dyDescent="0.2">
      <c r="A239" s="77"/>
      <c r="B239" s="77"/>
      <c r="C239" s="77"/>
      <c r="D239" s="77"/>
      <c r="E239" s="77"/>
      <c r="F239" s="77"/>
      <c r="G239" s="77"/>
      <c r="H239" s="77"/>
      <c r="I239" s="77"/>
      <c r="J239" s="77"/>
      <c r="K239" s="77"/>
      <c r="L239" s="77"/>
      <c r="M239" s="77"/>
      <c r="N239" s="77"/>
      <c r="O239" s="77"/>
      <c r="P239" s="77"/>
      <c r="Q239" s="77"/>
      <c r="R239" s="77"/>
      <c r="S239" s="77"/>
      <c r="T239" s="77"/>
    </row>
    <row r="240" spans="1:20" ht="13.15" hidden="1" customHeight="1" x14ac:dyDescent="0.2">
      <c r="A240" s="77"/>
      <c r="B240" s="77"/>
      <c r="C240" s="77"/>
      <c r="D240" s="77"/>
      <c r="E240" s="77"/>
      <c r="F240" s="77"/>
      <c r="G240" s="77"/>
      <c r="H240" s="77"/>
      <c r="I240" s="77"/>
      <c r="J240" s="77"/>
      <c r="K240" s="77"/>
      <c r="L240" s="77"/>
      <c r="M240" s="77"/>
      <c r="N240" s="77"/>
      <c r="O240" s="77"/>
      <c r="P240" s="77"/>
      <c r="Q240" s="77"/>
      <c r="R240" s="77"/>
      <c r="S240" s="77"/>
      <c r="T240" s="77"/>
    </row>
    <row r="241" spans="1:20" ht="19.7" hidden="1" customHeight="1" x14ac:dyDescent="0.2">
      <c r="A241" s="77"/>
      <c r="B241" s="77"/>
      <c r="C241" s="77"/>
      <c r="D241" s="77"/>
      <c r="E241" s="77"/>
      <c r="F241" s="77"/>
      <c r="G241" s="77"/>
      <c r="H241" s="77"/>
      <c r="I241" s="77"/>
      <c r="J241" s="77"/>
      <c r="K241" s="77"/>
      <c r="L241" s="77"/>
      <c r="M241" s="77"/>
      <c r="N241" s="77"/>
      <c r="O241" s="77"/>
      <c r="P241" s="77"/>
      <c r="Q241" s="77"/>
      <c r="R241" s="77"/>
      <c r="S241" s="77"/>
      <c r="T241" s="77"/>
    </row>
    <row r="242" spans="1:20" ht="19.7" hidden="1" customHeight="1" x14ac:dyDescent="0.2">
      <c r="A242" s="77"/>
      <c r="B242" s="77"/>
      <c r="C242" s="77"/>
      <c r="D242" s="77"/>
      <c r="E242" s="77"/>
      <c r="F242" s="77"/>
      <c r="G242" s="77"/>
      <c r="H242" s="77"/>
      <c r="I242" s="77"/>
      <c r="J242" s="77"/>
      <c r="K242" s="77"/>
      <c r="L242" s="77"/>
      <c r="M242" s="77"/>
      <c r="N242" s="77"/>
      <c r="O242" s="77"/>
      <c r="P242" s="77"/>
      <c r="Q242" s="77"/>
      <c r="R242" s="77"/>
      <c r="S242" s="77"/>
      <c r="T242" s="77"/>
    </row>
    <row r="243" spans="1:20" ht="19.7" hidden="1" customHeight="1" x14ac:dyDescent="0.2">
      <c r="A243" s="77"/>
      <c r="B243" s="77"/>
      <c r="C243" s="77"/>
      <c r="D243" s="77"/>
      <c r="E243" s="77"/>
      <c r="F243" s="77"/>
      <c r="G243" s="77"/>
      <c r="H243" s="77"/>
      <c r="I243" s="77"/>
      <c r="J243" s="77"/>
      <c r="K243" s="77"/>
      <c r="L243" s="77"/>
      <c r="M243" s="77"/>
      <c r="N243" s="77"/>
      <c r="O243" s="77"/>
      <c r="P243" s="77"/>
      <c r="Q243" s="77"/>
      <c r="R243" s="77"/>
      <c r="S243" s="77"/>
      <c r="T243" s="77"/>
    </row>
    <row r="244" spans="1:20" ht="13.15" hidden="1" customHeight="1" x14ac:dyDescent="0.2">
      <c r="A244" s="77"/>
      <c r="B244" s="77"/>
      <c r="C244" s="77"/>
      <c r="D244" s="77"/>
      <c r="E244" s="77"/>
      <c r="F244" s="77"/>
      <c r="G244" s="77"/>
      <c r="H244" s="77"/>
      <c r="I244" s="77"/>
      <c r="J244" s="77"/>
      <c r="K244" s="77"/>
      <c r="L244" s="77"/>
      <c r="M244" s="77"/>
      <c r="N244" s="77"/>
      <c r="O244" s="77"/>
      <c r="P244" s="77"/>
      <c r="Q244" s="77"/>
      <c r="R244" s="77"/>
      <c r="S244" s="77"/>
      <c r="T244" s="77"/>
    </row>
    <row r="245" spans="1:20" ht="13.15" hidden="1" customHeight="1" x14ac:dyDescent="0.2">
      <c r="A245" s="77"/>
      <c r="B245" s="77"/>
      <c r="C245" s="77"/>
      <c r="D245" s="77"/>
      <c r="E245" s="77"/>
      <c r="F245" s="77"/>
      <c r="G245" s="77"/>
      <c r="H245" s="77"/>
      <c r="I245" s="77"/>
      <c r="J245" s="77"/>
      <c r="K245" s="77"/>
      <c r="L245" s="77"/>
      <c r="M245" s="77"/>
      <c r="N245" s="77"/>
      <c r="O245" s="77"/>
      <c r="P245" s="77"/>
      <c r="Q245" s="77"/>
      <c r="R245" s="77"/>
      <c r="S245" s="77"/>
      <c r="T245" s="77"/>
    </row>
    <row r="246" spans="1:20" ht="13.15" hidden="1" customHeight="1" x14ac:dyDescent="0.2">
      <c r="A246" s="78"/>
      <c r="B246" s="78"/>
      <c r="C246" s="78"/>
      <c r="D246" s="78"/>
      <c r="E246" s="78"/>
      <c r="F246" s="78"/>
      <c r="G246" s="78"/>
      <c r="H246" s="78"/>
      <c r="I246" s="78"/>
      <c r="J246" s="78"/>
      <c r="K246" s="78"/>
      <c r="L246" s="78"/>
      <c r="M246" s="78"/>
      <c r="N246" s="78"/>
      <c r="O246" s="78"/>
      <c r="P246" s="78"/>
      <c r="Q246" s="78"/>
      <c r="R246" s="78"/>
      <c r="S246" s="78"/>
      <c r="T246" s="78"/>
    </row>
    <row r="247" spans="1:20" ht="13.15" hidden="1" customHeight="1" x14ac:dyDescent="0.2">
      <c r="A247" s="78"/>
      <c r="B247" s="78"/>
      <c r="C247" s="78"/>
      <c r="D247" s="78"/>
      <c r="E247" s="78"/>
      <c r="F247" s="78"/>
      <c r="G247" s="78"/>
      <c r="H247" s="78"/>
      <c r="I247" s="78"/>
      <c r="J247" s="78"/>
      <c r="K247" s="78"/>
      <c r="L247" s="78"/>
      <c r="M247" s="78"/>
      <c r="N247" s="78"/>
      <c r="O247" s="78"/>
      <c r="P247" s="78"/>
      <c r="Q247" s="78"/>
      <c r="R247" s="78"/>
      <c r="S247" s="78"/>
      <c r="T247" s="78"/>
    </row>
    <row r="248" spans="1:20" ht="13.15" hidden="1" customHeight="1" x14ac:dyDescent="0.2">
      <c r="A248" s="78"/>
      <c r="B248" s="78"/>
      <c r="C248" s="78"/>
      <c r="D248" s="78"/>
      <c r="E248" s="78"/>
      <c r="F248" s="78"/>
      <c r="G248" s="78"/>
      <c r="H248" s="78"/>
      <c r="I248" s="78"/>
      <c r="J248" s="78"/>
      <c r="K248" s="78"/>
      <c r="L248" s="78"/>
      <c r="M248" s="78"/>
      <c r="N248" s="78"/>
      <c r="O248" s="78"/>
      <c r="P248" s="78"/>
      <c r="Q248" s="78"/>
      <c r="R248" s="78"/>
      <c r="S248" s="78"/>
      <c r="T248" s="78"/>
    </row>
    <row r="249" spans="1:20" ht="13.15" hidden="1" customHeight="1" x14ac:dyDescent="0.2">
      <c r="A249" s="78"/>
      <c r="B249" s="78"/>
      <c r="C249" s="78"/>
      <c r="D249" s="78"/>
      <c r="E249" s="78"/>
      <c r="F249" s="78"/>
      <c r="G249" s="78"/>
      <c r="H249" s="78"/>
      <c r="I249" s="78"/>
      <c r="J249" s="78"/>
      <c r="K249" s="78"/>
      <c r="L249" s="78"/>
      <c r="M249" s="78"/>
      <c r="N249" s="78"/>
      <c r="O249" s="78"/>
      <c r="P249" s="78"/>
      <c r="Q249" s="78"/>
      <c r="R249" s="78"/>
      <c r="S249" s="78"/>
      <c r="T249" s="78"/>
    </row>
    <row r="250" spans="1:20" x14ac:dyDescent="0.2">
      <c r="A250" s="303" t="s">
        <v>157</v>
      </c>
      <c r="B250" s="303"/>
      <c r="C250" s="303"/>
      <c r="D250" s="303"/>
      <c r="E250" s="303"/>
      <c r="F250" s="303"/>
      <c r="G250" s="303"/>
      <c r="H250" s="303"/>
      <c r="I250" s="303"/>
      <c r="J250" s="303"/>
      <c r="K250" s="303"/>
      <c r="L250" s="303"/>
      <c r="M250" s="303"/>
      <c r="N250" s="303"/>
      <c r="O250" s="303"/>
      <c r="P250" s="303"/>
      <c r="Q250" s="303"/>
      <c r="R250" s="303"/>
      <c r="S250" s="303"/>
      <c r="T250" s="303"/>
    </row>
    <row r="251" spans="1:20" x14ac:dyDescent="0.2">
      <c r="A251" s="304"/>
      <c r="B251" s="304"/>
      <c r="C251" s="304"/>
      <c r="D251" s="304"/>
      <c r="E251" s="304"/>
      <c r="F251" s="304"/>
      <c r="G251" s="304"/>
      <c r="H251" s="304"/>
      <c r="I251" s="304"/>
      <c r="J251" s="304"/>
      <c r="K251" s="304"/>
      <c r="L251" s="304"/>
      <c r="M251" s="304"/>
      <c r="N251" s="304"/>
      <c r="O251" s="304"/>
      <c r="P251" s="304"/>
      <c r="Q251" s="304"/>
      <c r="R251" s="304"/>
      <c r="S251" s="304"/>
      <c r="T251" s="304"/>
    </row>
    <row r="252" spans="1:20" x14ac:dyDescent="0.2">
      <c r="A252" s="217"/>
      <c r="B252" s="230"/>
      <c r="C252" s="231"/>
      <c r="D252" s="231"/>
      <c r="E252" s="231"/>
      <c r="F252" s="231"/>
      <c r="G252" s="231"/>
      <c r="H252" s="231"/>
      <c r="I252" s="231"/>
      <c r="J252" s="231"/>
      <c r="K252" s="231"/>
      <c r="L252" s="231"/>
      <c r="M252" s="231"/>
      <c r="N252" s="231"/>
      <c r="O252" s="231"/>
      <c r="P252" s="231"/>
      <c r="Q252" s="231"/>
      <c r="R252" s="231"/>
      <c r="S252" s="231"/>
      <c r="T252" s="232"/>
    </row>
    <row r="253" spans="1:20" x14ac:dyDescent="0.2">
      <c r="A253" s="217"/>
      <c r="B253" s="217" t="s">
        <v>156</v>
      </c>
      <c r="C253" s="217"/>
      <c r="D253" s="217"/>
      <c r="E253" s="217"/>
      <c r="F253" s="217"/>
      <c r="G253" s="217"/>
      <c r="H253" s="217"/>
      <c r="I253" s="217"/>
      <c r="J253" s="217"/>
      <c r="K253" s="217"/>
      <c r="L253" s="217"/>
      <c r="M253" s="217"/>
      <c r="N253" s="217"/>
      <c r="O253" s="217"/>
      <c r="P253" s="217"/>
      <c r="Q253" s="217"/>
      <c r="R253" s="217"/>
      <c r="S253" s="217"/>
      <c r="T253" s="217"/>
    </row>
    <row r="254" spans="1:20" ht="19.5" customHeight="1" x14ac:dyDescent="0.2">
      <c r="A254" s="217"/>
      <c r="B254" s="217"/>
      <c r="C254" s="217"/>
      <c r="D254" s="217"/>
      <c r="E254" s="217"/>
      <c r="F254" s="217"/>
      <c r="G254" s="217"/>
      <c r="H254" s="217"/>
      <c r="I254" s="217"/>
      <c r="J254" s="217"/>
      <c r="K254" s="217"/>
      <c r="L254" s="217"/>
      <c r="M254" s="217"/>
      <c r="N254" s="217"/>
      <c r="O254" s="217"/>
      <c r="P254" s="217"/>
      <c r="Q254" s="217"/>
      <c r="R254" s="217"/>
      <c r="S254" s="217"/>
      <c r="T254" s="217"/>
    </row>
    <row r="255" spans="1:20" ht="12.75" customHeight="1" x14ac:dyDescent="0.2">
      <c r="A255" s="321" t="s">
        <v>141</v>
      </c>
      <c r="B255" s="321"/>
      <c r="C255" s="321"/>
      <c r="D255" s="321"/>
      <c r="E255" s="321"/>
      <c r="F255" s="321"/>
      <c r="G255" s="321"/>
      <c r="H255" s="321"/>
      <c r="I255" s="321"/>
      <c r="J255" s="321"/>
      <c r="K255" s="321"/>
      <c r="L255" s="321"/>
      <c r="M255" s="321"/>
      <c r="N255" s="321"/>
      <c r="O255" s="321"/>
      <c r="P255" s="321"/>
      <c r="Q255" s="321"/>
      <c r="R255" s="321"/>
      <c r="S255" s="321"/>
      <c r="T255" s="321"/>
    </row>
    <row r="256" spans="1:20" x14ac:dyDescent="0.2">
      <c r="A256" s="321"/>
      <c r="B256" s="321"/>
      <c r="C256" s="321"/>
      <c r="D256" s="321"/>
      <c r="E256" s="321"/>
      <c r="F256" s="321"/>
      <c r="G256" s="321"/>
      <c r="H256" s="321"/>
      <c r="I256" s="321"/>
      <c r="J256" s="321"/>
      <c r="K256" s="321"/>
      <c r="L256" s="321"/>
      <c r="M256" s="321"/>
      <c r="N256" s="321"/>
      <c r="O256" s="321"/>
      <c r="P256" s="321"/>
      <c r="Q256" s="321"/>
      <c r="R256" s="321"/>
      <c r="S256" s="321"/>
      <c r="T256" s="321"/>
    </row>
    <row r="257" spans="1:25" x14ac:dyDescent="0.2">
      <c r="A257" s="205" t="s">
        <v>41</v>
      </c>
      <c r="B257" s="206"/>
      <c r="C257" s="206"/>
      <c r="D257" s="206"/>
      <c r="E257" s="206"/>
      <c r="F257" s="206"/>
      <c r="G257" s="206"/>
      <c r="H257" s="206"/>
      <c r="I257" s="206"/>
      <c r="J257" s="206"/>
      <c r="K257" s="206"/>
      <c r="L257" s="206"/>
      <c r="M257" s="206"/>
      <c r="N257" s="206"/>
      <c r="O257" s="206"/>
      <c r="P257" s="206"/>
      <c r="Q257" s="206"/>
      <c r="R257" s="206"/>
      <c r="S257" s="206"/>
      <c r="T257" s="207"/>
    </row>
    <row r="258" spans="1:25" x14ac:dyDescent="0.2">
      <c r="A258" s="208"/>
      <c r="B258" s="209"/>
      <c r="C258" s="209"/>
      <c r="D258" s="209"/>
      <c r="E258" s="209"/>
      <c r="F258" s="209"/>
      <c r="G258" s="209"/>
      <c r="H258" s="209"/>
      <c r="I258" s="209"/>
      <c r="J258" s="209"/>
      <c r="K258" s="209"/>
      <c r="L258" s="209"/>
      <c r="M258" s="209"/>
      <c r="N258" s="209"/>
      <c r="O258" s="209"/>
      <c r="P258" s="209"/>
      <c r="Q258" s="209"/>
      <c r="R258" s="209"/>
      <c r="S258" s="209"/>
      <c r="T258" s="210"/>
    </row>
    <row r="259" spans="1:25" x14ac:dyDescent="0.2">
      <c r="A259" s="235" t="s">
        <v>28</v>
      </c>
      <c r="B259" s="205" t="s">
        <v>27</v>
      </c>
      <c r="C259" s="206"/>
      <c r="D259" s="206"/>
      <c r="E259" s="206"/>
      <c r="F259" s="206"/>
      <c r="G259" s="206"/>
      <c r="H259" s="206"/>
      <c r="I259" s="207"/>
      <c r="J259" s="225" t="s">
        <v>39</v>
      </c>
      <c r="K259" s="205" t="s">
        <v>25</v>
      </c>
      <c r="L259" s="206"/>
      <c r="M259" s="207"/>
      <c r="N259" s="205" t="s">
        <v>40</v>
      </c>
      <c r="O259" s="206"/>
      <c r="P259" s="207"/>
      <c r="Q259" s="205" t="s">
        <v>24</v>
      </c>
      <c r="R259" s="206"/>
      <c r="S259" s="207"/>
      <c r="T259" s="225" t="s">
        <v>23</v>
      </c>
    </row>
    <row r="260" spans="1:25" x14ac:dyDescent="0.2">
      <c r="A260" s="236"/>
      <c r="B260" s="238"/>
      <c r="C260" s="239"/>
      <c r="D260" s="239"/>
      <c r="E260" s="239"/>
      <c r="F260" s="239"/>
      <c r="G260" s="239"/>
      <c r="H260" s="239"/>
      <c r="I260" s="240"/>
      <c r="J260" s="226"/>
      <c r="K260" s="208"/>
      <c r="L260" s="209"/>
      <c r="M260" s="210"/>
      <c r="N260" s="208"/>
      <c r="O260" s="209"/>
      <c r="P260" s="210"/>
      <c r="Q260" s="208"/>
      <c r="R260" s="209"/>
      <c r="S260" s="210"/>
      <c r="T260" s="226"/>
    </row>
    <row r="261" spans="1:25" x14ac:dyDescent="0.2">
      <c r="A261" s="237"/>
      <c r="B261" s="208"/>
      <c r="C261" s="209"/>
      <c r="D261" s="209"/>
      <c r="E261" s="209"/>
      <c r="F261" s="209"/>
      <c r="G261" s="209"/>
      <c r="H261" s="209"/>
      <c r="I261" s="210"/>
      <c r="J261" s="227"/>
      <c r="K261" s="72" t="s">
        <v>29</v>
      </c>
      <c r="L261" s="72" t="s">
        <v>30</v>
      </c>
      <c r="M261" s="72" t="s">
        <v>31</v>
      </c>
      <c r="N261" s="72" t="s">
        <v>35</v>
      </c>
      <c r="O261" s="72" t="s">
        <v>7</v>
      </c>
      <c r="P261" s="72" t="s">
        <v>32</v>
      </c>
      <c r="Q261" s="72" t="s">
        <v>33</v>
      </c>
      <c r="R261" s="72" t="s">
        <v>29</v>
      </c>
      <c r="S261" s="72" t="s">
        <v>34</v>
      </c>
      <c r="T261" s="227"/>
    </row>
    <row r="262" spans="1:25" s="29" customFormat="1" ht="22.5" customHeight="1" x14ac:dyDescent="0.2">
      <c r="A262" s="88" t="s">
        <v>165</v>
      </c>
      <c r="B262" s="219" t="s">
        <v>166</v>
      </c>
      <c r="C262" s="220"/>
      <c r="D262" s="220"/>
      <c r="E262" s="220"/>
      <c r="F262" s="220"/>
      <c r="G262" s="220"/>
      <c r="H262" s="220"/>
      <c r="I262" s="221"/>
      <c r="J262" s="89">
        <v>5</v>
      </c>
      <c r="K262" s="89">
        <v>2</v>
      </c>
      <c r="L262" s="89">
        <v>1</v>
      </c>
      <c r="M262" s="89">
        <v>0</v>
      </c>
      <c r="N262" s="90">
        <f>K262+L262+M262</f>
        <v>3</v>
      </c>
      <c r="O262" s="91">
        <f>P262-N262</f>
        <v>6</v>
      </c>
      <c r="P262" s="91">
        <f>ROUND(PRODUCT(J262,25)/14,0)</f>
        <v>9</v>
      </c>
      <c r="Q262" s="92" t="s">
        <v>33</v>
      </c>
      <c r="R262" s="89"/>
      <c r="S262" s="89"/>
      <c r="T262" s="89" t="s">
        <v>143</v>
      </c>
    </row>
    <row r="263" spans="1:25" ht="24.75" customHeight="1" x14ac:dyDescent="0.2">
      <c r="A263" s="14" t="s">
        <v>167</v>
      </c>
      <c r="B263" s="219" t="s">
        <v>168</v>
      </c>
      <c r="C263" s="220"/>
      <c r="D263" s="220"/>
      <c r="E263" s="220"/>
      <c r="F263" s="220"/>
      <c r="G263" s="220"/>
      <c r="H263" s="220"/>
      <c r="I263" s="221"/>
      <c r="J263" s="4">
        <v>5</v>
      </c>
      <c r="K263" s="4">
        <v>2</v>
      </c>
      <c r="L263" s="4">
        <v>1</v>
      </c>
      <c r="M263" s="4">
        <v>0</v>
      </c>
      <c r="N263" s="6">
        <f t="shared" ref="N263:N266" si="2">K263+L263+M263</f>
        <v>3</v>
      </c>
      <c r="O263" s="7">
        <f t="shared" ref="O263:O266" si="3">P263-N263</f>
        <v>6</v>
      </c>
      <c r="P263" s="7">
        <f t="shared" ref="P263:P266" si="4">ROUND(PRODUCT(J263,25)/14,0)</f>
        <v>9</v>
      </c>
      <c r="Q263" s="11" t="s">
        <v>33</v>
      </c>
      <c r="R263" s="4"/>
      <c r="S263" s="4"/>
      <c r="T263" s="4" t="s">
        <v>143</v>
      </c>
    </row>
    <row r="264" spans="1:25" ht="30.75" customHeight="1" x14ac:dyDescent="0.2">
      <c r="A264" s="14" t="s">
        <v>169</v>
      </c>
      <c r="B264" s="219" t="s">
        <v>170</v>
      </c>
      <c r="C264" s="220"/>
      <c r="D264" s="220"/>
      <c r="E264" s="220"/>
      <c r="F264" s="220"/>
      <c r="G264" s="220"/>
      <c r="H264" s="220"/>
      <c r="I264" s="221"/>
      <c r="J264" s="4">
        <v>5</v>
      </c>
      <c r="K264" s="4">
        <v>2</v>
      </c>
      <c r="L264" s="4">
        <v>1</v>
      </c>
      <c r="M264" s="4">
        <v>0</v>
      </c>
      <c r="N264" s="6">
        <f t="shared" si="2"/>
        <v>3</v>
      </c>
      <c r="O264" s="7">
        <f t="shared" si="3"/>
        <v>6</v>
      </c>
      <c r="P264" s="7">
        <f t="shared" si="4"/>
        <v>9</v>
      </c>
      <c r="Q264" s="11" t="s">
        <v>33</v>
      </c>
      <c r="R264" s="4"/>
      <c r="S264" s="4"/>
      <c r="T264" s="4" t="s">
        <v>143</v>
      </c>
    </row>
    <row r="265" spans="1:25" x14ac:dyDescent="0.2">
      <c r="A265" s="14" t="s">
        <v>171</v>
      </c>
      <c r="B265" s="287" t="s">
        <v>172</v>
      </c>
      <c r="C265" s="288"/>
      <c r="D265" s="288"/>
      <c r="E265" s="288"/>
      <c r="F265" s="288"/>
      <c r="G265" s="288"/>
      <c r="H265" s="288"/>
      <c r="I265" s="289"/>
      <c r="J265" s="4">
        <v>5</v>
      </c>
      <c r="K265" s="4">
        <v>2</v>
      </c>
      <c r="L265" s="4">
        <v>0</v>
      </c>
      <c r="M265" s="4">
        <v>4</v>
      </c>
      <c r="N265" s="6">
        <f t="shared" si="2"/>
        <v>6</v>
      </c>
      <c r="O265" s="7">
        <f t="shared" si="3"/>
        <v>3</v>
      </c>
      <c r="P265" s="7">
        <f t="shared" si="4"/>
        <v>9</v>
      </c>
      <c r="Q265" s="11" t="s">
        <v>33</v>
      </c>
      <c r="R265" s="4"/>
      <c r="S265" s="4"/>
      <c r="T265" s="4" t="s">
        <v>144</v>
      </c>
    </row>
    <row r="266" spans="1:25" ht="27.75" customHeight="1" x14ac:dyDescent="0.2">
      <c r="A266" s="14" t="s">
        <v>173</v>
      </c>
      <c r="B266" s="219" t="s">
        <v>174</v>
      </c>
      <c r="C266" s="220"/>
      <c r="D266" s="220"/>
      <c r="E266" s="220"/>
      <c r="F266" s="220"/>
      <c r="G266" s="220"/>
      <c r="H266" s="220"/>
      <c r="I266" s="221"/>
      <c r="J266" s="4">
        <v>4</v>
      </c>
      <c r="K266" s="4">
        <v>0</v>
      </c>
      <c r="L266" s="4">
        <v>2</v>
      </c>
      <c r="M266" s="4">
        <v>0</v>
      </c>
      <c r="N266" s="6">
        <f t="shared" si="2"/>
        <v>2</v>
      </c>
      <c r="O266" s="7">
        <f t="shared" si="3"/>
        <v>5</v>
      </c>
      <c r="P266" s="7">
        <f t="shared" si="4"/>
        <v>7</v>
      </c>
      <c r="Q266" s="11"/>
      <c r="R266" s="4" t="s">
        <v>29</v>
      </c>
      <c r="S266" s="4"/>
      <c r="T266" s="4" t="s">
        <v>143</v>
      </c>
    </row>
    <row r="267" spans="1:25" ht="24" customHeight="1" x14ac:dyDescent="0.2">
      <c r="A267" s="14" t="s">
        <v>175</v>
      </c>
      <c r="B267" s="219" t="s">
        <v>176</v>
      </c>
      <c r="C267" s="220"/>
      <c r="D267" s="220"/>
      <c r="E267" s="220"/>
      <c r="F267" s="220"/>
      <c r="G267" s="220"/>
      <c r="H267" s="220"/>
      <c r="I267" s="221"/>
      <c r="J267" s="4">
        <v>3</v>
      </c>
      <c r="K267" s="4">
        <v>0</v>
      </c>
      <c r="L267" s="4">
        <v>2</v>
      </c>
      <c r="M267" s="4">
        <v>0</v>
      </c>
      <c r="N267" s="6">
        <f>K267+L267+M267</f>
        <v>2</v>
      </c>
      <c r="O267" s="7">
        <f>P267-N267</f>
        <v>3</v>
      </c>
      <c r="P267" s="7">
        <f>ROUND(PRODUCT(J267,25)/14,0)</f>
        <v>5</v>
      </c>
      <c r="Q267" s="11"/>
      <c r="R267" s="4" t="s">
        <v>29</v>
      </c>
      <c r="S267" s="4"/>
      <c r="T267" s="4" t="s">
        <v>143</v>
      </c>
    </row>
    <row r="268" spans="1:25" x14ac:dyDescent="0.2">
      <c r="A268" s="41" t="s">
        <v>91</v>
      </c>
      <c r="B268" s="318" t="s">
        <v>130</v>
      </c>
      <c r="C268" s="319"/>
      <c r="D268" s="319"/>
      <c r="E268" s="319"/>
      <c r="F268" s="319"/>
      <c r="G268" s="319"/>
      <c r="H268" s="319"/>
      <c r="I268" s="320"/>
      <c r="J268" s="23">
        <v>3</v>
      </c>
      <c r="K268" s="23">
        <v>0</v>
      </c>
      <c r="L268" s="23">
        <v>2</v>
      </c>
      <c r="M268" s="23">
        <v>0</v>
      </c>
      <c r="N268" s="6">
        <f t="shared" ref="N268" si="5">K268+L268+M268</f>
        <v>2</v>
      </c>
      <c r="O268" s="7">
        <f t="shared" ref="O268" si="6">P268-N268</f>
        <v>3</v>
      </c>
      <c r="P268" s="7">
        <f t="shared" ref="P268:P269" si="7">ROUND(PRODUCT(J268,25)/14,0)</f>
        <v>5</v>
      </c>
      <c r="Q268" s="49"/>
      <c r="R268" s="50" t="s">
        <v>29</v>
      </c>
      <c r="S268" s="50"/>
      <c r="T268" s="50" t="s">
        <v>38</v>
      </c>
    </row>
    <row r="269" spans="1:25" ht="12.75" customHeight="1" x14ac:dyDescent="0.2">
      <c r="A269" s="15" t="s">
        <v>85</v>
      </c>
      <c r="B269" s="290" t="s">
        <v>132</v>
      </c>
      <c r="C269" s="291"/>
      <c r="D269" s="291"/>
      <c r="E269" s="291"/>
      <c r="F269" s="291"/>
      <c r="G269" s="291"/>
      <c r="H269" s="291"/>
      <c r="I269" s="292"/>
      <c r="J269" s="6">
        <v>2</v>
      </c>
      <c r="K269" s="6">
        <v>0</v>
      </c>
      <c r="L269" s="6">
        <v>2</v>
      </c>
      <c r="M269" s="6">
        <v>0</v>
      </c>
      <c r="N269" s="6">
        <f t="shared" ref="N269" si="8">K269+L269+M269</f>
        <v>2</v>
      </c>
      <c r="O269" s="7">
        <f t="shared" ref="O269" si="9">P269-N269</f>
        <v>2</v>
      </c>
      <c r="P269" s="7">
        <f t="shared" si="7"/>
        <v>4</v>
      </c>
      <c r="Q269" s="49"/>
      <c r="R269" s="50"/>
      <c r="S269" s="50" t="s">
        <v>34</v>
      </c>
      <c r="T269" s="50" t="s">
        <v>38</v>
      </c>
      <c r="U269" s="25"/>
      <c r="V269" s="25"/>
      <c r="W269" s="25"/>
      <c r="X269" s="25"/>
      <c r="Y269" s="25"/>
    </row>
    <row r="270" spans="1:25" x14ac:dyDescent="0.2">
      <c r="A270" s="8" t="s">
        <v>26</v>
      </c>
      <c r="B270" s="222"/>
      <c r="C270" s="223"/>
      <c r="D270" s="223"/>
      <c r="E270" s="223"/>
      <c r="F270" s="223"/>
      <c r="G270" s="223"/>
      <c r="H270" s="223"/>
      <c r="I270" s="224"/>
      <c r="J270" s="8">
        <f t="shared" ref="J270:P270" si="10">SUM(J262:J269)</f>
        <v>32</v>
      </c>
      <c r="K270" s="8">
        <f t="shared" si="10"/>
        <v>8</v>
      </c>
      <c r="L270" s="8">
        <f t="shared" si="10"/>
        <v>11</v>
      </c>
      <c r="M270" s="8">
        <f t="shared" si="10"/>
        <v>4</v>
      </c>
      <c r="N270" s="8">
        <f t="shared" si="10"/>
        <v>23</v>
      </c>
      <c r="O270" s="8">
        <f t="shared" si="10"/>
        <v>34</v>
      </c>
      <c r="P270" s="8">
        <f t="shared" si="10"/>
        <v>57</v>
      </c>
      <c r="Q270" s="8">
        <f>COUNTIF(Q262:Q269,"E")</f>
        <v>4</v>
      </c>
      <c r="R270" s="8">
        <f>COUNTIF(R262:R269,"C")</f>
        <v>3</v>
      </c>
      <c r="S270" s="8">
        <f>COUNTIF(S262:S269,"VP")</f>
        <v>1</v>
      </c>
      <c r="T270" s="39">
        <f>COUNTA(T262:T269)</f>
        <v>8</v>
      </c>
      <c r="U270" s="241" t="str">
        <f>IF(J270&gt;=32,"Corect","Sunt necesare cel puțin 32 de credite")</f>
        <v>Corect</v>
      </c>
      <c r="V270" s="242"/>
      <c r="W270" s="242"/>
      <c r="X270" s="25"/>
      <c r="Y270" s="25"/>
    </row>
    <row r="271" spans="1:25" x14ac:dyDescent="0.2">
      <c r="A271" s="418" t="s">
        <v>102</v>
      </c>
      <c r="B271" s="418"/>
      <c r="C271" s="418"/>
      <c r="D271" s="418"/>
      <c r="E271" s="418"/>
      <c r="F271" s="418"/>
      <c r="G271" s="418"/>
      <c r="H271" s="418"/>
      <c r="I271" s="418"/>
      <c r="J271" s="418"/>
      <c r="K271" s="418"/>
      <c r="L271" s="418"/>
      <c r="M271" s="418"/>
      <c r="N271" s="418"/>
      <c r="O271" s="418"/>
      <c r="P271" s="418"/>
      <c r="Q271" s="418"/>
      <c r="R271" s="418"/>
      <c r="S271" s="418"/>
      <c r="T271" s="418"/>
      <c r="U271" s="218" t="str">
        <f>IF(Q270&gt;=SUM(R270:S270),"Corect","E trebuie să fie cel puțin egal cu C+VP")</f>
        <v>Corect</v>
      </c>
      <c r="V271" s="218"/>
      <c r="W271" s="218"/>
    </row>
    <row r="272" spans="1:25" ht="12.75" customHeight="1" x14ac:dyDescent="0.2">
      <c r="A272" s="419"/>
      <c r="B272" s="419"/>
      <c r="C272" s="419"/>
      <c r="D272" s="419"/>
      <c r="E272" s="419"/>
      <c r="F272" s="419"/>
      <c r="G272" s="419"/>
      <c r="H272" s="419"/>
      <c r="I272" s="419"/>
      <c r="J272" s="419"/>
      <c r="K272" s="419"/>
      <c r="L272" s="419"/>
      <c r="M272" s="419"/>
      <c r="N272" s="419"/>
      <c r="O272" s="419"/>
      <c r="P272" s="419"/>
      <c r="Q272" s="419"/>
      <c r="R272" s="419"/>
      <c r="S272" s="419"/>
      <c r="T272" s="419"/>
      <c r="W272" s="56"/>
    </row>
    <row r="273" spans="1:26" x14ac:dyDescent="0.2">
      <c r="A273" s="419"/>
      <c r="B273" s="419"/>
      <c r="C273" s="419"/>
      <c r="D273" s="419"/>
      <c r="E273" s="419"/>
      <c r="F273" s="419"/>
      <c r="G273" s="419"/>
      <c r="H273" s="419"/>
      <c r="I273" s="419"/>
      <c r="J273" s="419"/>
      <c r="K273" s="419"/>
      <c r="L273" s="419"/>
      <c r="M273" s="419"/>
      <c r="N273" s="419"/>
      <c r="O273" s="419"/>
      <c r="P273" s="419"/>
      <c r="Q273" s="419"/>
      <c r="R273" s="419"/>
      <c r="S273" s="419"/>
      <c r="T273" s="419"/>
    </row>
    <row r="275" spans="1:26" x14ac:dyDescent="0.2">
      <c r="A275" s="205" t="s">
        <v>42</v>
      </c>
      <c r="B275" s="206"/>
      <c r="C275" s="206"/>
      <c r="D275" s="206"/>
      <c r="E275" s="206"/>
      <c r="F275" s="206"/>
      <c r="G275" s="206"/>
      <c r="H275" s="206"/>
      <c r="I275" s="206"/>
      <c r="J275" s="206"/>
      <c r="K275" s="206"/>
      <c r="L275" s="206"/>
      <c r="M275" s="206"/>
      <c r="N275" s="206"/>
      <c r="O275" s="206"/>
      <c r="P275" s="206"/>
      <c r="Q275" s="206"/>
      <c r="R275" s="206"/>
      <c r="S275" s="206"/>
      <c r="T275" s="207"/>
      <c r="U275" s="29"/>
      <c r="V275" s="29"/>
      <c r="W275" s="29"/>
      <c r="X275" s="29"/>
      <c r="Y275" s="29"/>
    </row>
    <row r="276" spans="1:26" x14ac:dyDescent="0.2">
      <c r="A276" s="208"/>
      <c r="B276" s="209"/>
      <c r="C276" s="209"/>
      <c r="D276" s="209"/>
      <c r="E276" s="209"/>
      <c r="F276" s="209"/>
      <c r="G276" s="209"/>
      <c r="H276" s="209"/>
      <c r="I276" s="209"/>
      <c r="J276" s="209"/>
      <c r="K276" s="209"/>
      <c r="L276" s="209"/>
      <c r="M276" s="209"/>
      <c r="N276" s="209"/>
      <c r="O276" s="209"/>
      <c r="P276" s="209"/>
      <c r="Q276" s="209"/>
      <c r="R276" s="209"/>
      <c r="S276" s="209"/>
      <c r="T276" s="210"/>
      <c r="U276" s="29"/>
      <c r="V276" s="29"/>
      <c r="W276" s="29"/>
      <c r="X276" s="29"/>
      <c r="Y276" s="29"/>
      <c r="Z276" s="29"/>
    </row>
    <row r="277" spans="1:26" x14ac:dyDescent="0.2">
      <c r="A277" s="235" t="s">
        <v>28</v>
      </c>
      <c r="B277" s="205" t="s">
        <v>27</v>
      </c>
      <c r="C277" s="206"/>
      <c r="D277" s="206"/>
      <c r="E277" s="206"/>
      <c r="F277" s="206"/>
      <c r="G277" s="206"/>
      <c r="H277" s="206"/>
      <c r="I277" s="207"/>
      <c r="J277" s="225" t="s">
        <v>39</v>
      </c>
      <c r="K277" s="205" t="s">
        <v>25</v>
      </c>
      <c r="L277" s="206"/>
      <c r="M277" s="207"/>
      <c r="N277" s="205" t="s">
        <v>40</v>
      </c>
      <c r="O277" s="206"/>
      <c r="P277" s="207"/>
      <c r="Q277" s="205" t="s">
        <v>24</v>
      </c>
      <c r="R277" s="206"/>
      <c r="S277" s="207"/>
      <c r="T277" s="225" t="s">
        <v>23</v>
      </c>
      <c r="Z277" s="29"/>
    </row>
    <row r="278" spans="1:26" x14ac:dyDescent="0.2">
      <c r="A278" s="236"/>
      <c r="B278" s="238"/>
      <c r="C278" s="239"/>
      <c r="D278" s="239"/>
      <c r="E278" s="239"/>
      <c r="F278" s="239"/>
      <c r="G278" s="239"/>
      <c r="H278" s="239"/>
      <c r="I278" s="240"/>
      <c r="J278" s="226"/>
      <c r="K278" s="208"/>
      <c r="L278" s="209"/>
      <c r="M278" s="210"/>
      <c r="N278" s="208"/>
      <c r="O278" s="209"/>
      <c r="P278" s="210"/>
      <c r="Q278" s="208"/>
      <c r="R278" s="209"/>
      <c r="S278" s="210"/>
      <c r="T278" s="226"/>
    </row>
    <row r="279" spans="1:26" x14ac:dyDescent="0.2">
      <c r="A279" s="237"/>
      <c r="B279" s="208"/>
      <c r="C279" s="209"/>
      <c r="D279" s="209"/>
      <c r="E279" s="209"/>
      <c r="F279" s="209"/>
      <c r="G279" s="209"/>
      <c r="H279" s="209"/>
      <c r="I279" s="210"/>
      <c r="J279" s="227"/>
      <c r="K279" s="72" t="s">
        <v>29</v>
      </c>
      <c r="L279" s="72" t="s">
        <v>30</v>
      </c>
      <c r="M279" s="72" t="s">
        <v>31</v>
      </c>
      <c r="N279" s="72" t="s">
        <v>35</v>
      </c>
      <c r="O279" s="72" t="s">
        <v>7</v>
      </c>
      <c r="P279" s="72" t="s">
        <v>32</v>
      </c>
      <c r="Q279" s="72" t="s">
        <v>33</v>
      </c>
      <c r="R279" s="72" t="s">
        <v>29</v>
      </c>
      <c r="S279" s="72" t="s">
        <v>34</v>
      </c>
      <c r="T279" s="227"/>
    </row>
    <row r="280" spans="1:26" x14ac:dyDescent="0.2">
      <c r="A280" s="14" t="s">
        <v>177</v>
      </c>
      <c r="B280" s="287" t="s">
        <v>178</v>
      </c>
      <c r="C280" s="288"/>
      <c r="D280" s="288"/>
      <c r="E280" s="288"/>
      <c r="F280" s="288"/>
      <c r="G280" s="288"/>
      <c r="H280" s="288"/>
      <c r="I280" s="289"/>
      <c r="J280" s="4">
        <v>3</v>
      </c>
      <c r="K280" s="4">
        <v>2</v>
      </c>
      <c r="L280" s="4">
        <v>1</v>
      </c>
      <c r="M280" s="4">
        <v>0</v>
      </c>
      <c r="N280" s="6">
        <f t="shared" ref="N280:N286" si="11">K280+L280+M280</f>
        <v>3</v>
      </c>
      <c r="O280" s="7">
        <f t="shared" ref="O280:O286" si="12">P280-N280</f>
        <v>2</v>
      </c>
      <c r="P280" s="7">
        <f t="shared" ref="P280:P286" si="13">ROUND(PRODUCT(J280,25)/14,0)</f>
        <v>5</v>
      </c>
      <c r="Q280" s="11" t="s">
        <v>33</v>
      </c>
      <c r="R280" s="4"/>
      <c r="S280" s="4"/>
      <c r="T280" s="4" t="s">
        <v>144</v>
      </c>
    </row>
    <row r="281" spans="1:26" ht="39" customHeight="1" x14ac:dyDescent="0.2">
      <c r="A281" s="14" t="s">
        <v>179</v>
      </c>
      <c r="B281" s="293" t="s">
        <v>269</v>
      </c>
      <c r="C281" s="294"/>
      <c r="D281" s="294"/>
      <c r="E281" s="294"/>
      <c r="F281" s="294"/>
      <c r="G281" s="294"/>
      <c r="H281" s="294"/>
      <c r="I281" s="295"/>
      <c r="J281" s="4">
        <v>4</v>
      </c>
      <c r="K281" s="4">
        <v>2</v>
      </c>
      <c r="L281" s="4">
        <v>1</v>
      </c>
      <c r="M281" s="4">
        <v>0</v>
      </c>
      <c r="N281" s="6">
        <f t="shared" si="11"/>
        <v>3</v>
      </c>
      <c r="O281" s="7">
        <f t="shared" si="12"/>
        <v>4</v>
      </c>
      <c r="P281" s="7">
        <f t="shared" si="13"/>
        <v>7</v>
      </c>
      <c r="Q281" s="11" t="s">
        <v>33</v>
      </c>
      <c r="R281" s="4"/>
      <c r="S281" s="4"/>
      <c r="T281" s="4" t="s">
        <v>143</v>
      </c>
      <c r="U281" s="29"/>
      <c r="V281" s="29"/>
      <c r="W281" s="29"/>
      <c r="X281" s="29"/>
      <c r="Y281" s="29"/>
    </row>
    <row r="282" spans="1:26" s="29" customFormat="1" ht="31.5" customHeight="1" x14ac:dyDescent="0.2">
      <c r="A282" s="88" t="s">
        <v>180</v>
      </c>
      <c r="B282" s="219" t="s">
        <v>181</v>
      </c>
      <c r="C282" s="220"/>
      <c r="D282" s="220"/>
      <c r="E282" s="220"/>
      <c r="F282" s="220"/>
      <c r="G282" s="220"/>
      <c r="H282" s="220"/>
      <c r="I282" s="221"/>
      <c r="J282" s="89">
        <v>4</v>
      </c>
      <c r="K282" s="89">
        <v>2</v>
      </c>
      <c r="L282" s="89">
        <v>1</v>
      </c>
      <c r="M282" s="89">
        <v>0</v>
      </c>
      <c r="N282" s="90">
        <f t="shared" si="11"/>
        <v>3</v>
      </c>
      <c r="O282" s="91">
        <f t="shared" si="12"/>
        <v>4</v>
      </c>
      <c r="P282" s="91">
        <f t="shared" si="13"/>
        <v>7</v>
      </c>
      <c r="Q282" s="92" t="s">
        <v>33</v>
      </c>
      <c r="R282" s="89"/>
      <c r="S282" s="89"/>
      <c r="T282" s="89" t="s">
        <v>143</v>
      </c>
    </row>
    <row r="283" spans="1:26" x14ac:dyDescent="0.2">
      <c r="A283" s="14" t="s">
        <v>182</v>
      </c>
      <c r="B283" s="287" t="s">
        <v>183</v>
      </c>
      <c r="C283" s="288"/>
      <c r="D283" s="288"/>
      <c r="E283" s="288"/>
      <c r="F283" s="288"/>
      <c r="G283" s="288"/>
      <c r="H283" s="288"/>
      <c r="I283" s="289"/>
      <c r="J283" s="4">
        <v>4</v>
      </c>
      <c r="K283" s="4">
        <v>0</v>
      </c>
      <c r="L283" s="4">
        <v>3</v>
      </c>
      <c r="M283" s="4">
        <v>0</v>
      </c>
      <c r="N283" s="6">
        <f>K283+L283+M283</f>
        <v>3</v>
      </c>
      <c r="O283" s="7">
        <f>P283-N283</f>
        <v>4</v>
      </c>
      <c r="P283" s="7">
        <f>ROUND(PRODUCT(J283,25)/14,0)</f>
        <v>7</v>
      </c>
      <c r="Q283" s="11" t="s">
        <v>33</v>
      </c>
      <c r="R283" s="4"/>
      <c r="S283" s="4"/>
      <c r="T283" s="4" t="s">
        <v>144</v>
      </c>
      <c r="U283" s="29"/>
      <c r="V283" s="29"/>
      <c r="W283" s="29"/>
      <c r="X283" s="29"/>
      <c r="Y283" s="29"/>
    </row>
    <row r="284" spans="1:26" s="26" customFormat="1" ht="27.75" customHeight="1" x14ac:dyDescent="0.25">
      <c r="A284" s="93" t="s">
        <v>272</v>
      </c>
      <c r="B284" s="293" t="s">
        <v>184</v>
      </c>
      <c r="C284" s="294"/>
      <c r="D284" s="294"/>
      <c r="E284" s="294"/>
      <c r="F284" s="294"/>
      <c r="G284" s="294"/>
      <c r="H284" s="294"/>
      <c r="I284" s="295"/>
      <c r="J284" s="89">
        <v>4</v>
      </c>
      <c r="K284" s="89">
        <v>2</v>
      </c>
      <c r="L284" s="89">
        <v>1</v>
      </c>
      <c r="M284" s="89">
        <v>0</v>
      </c>
      <c r="N284" s="95">
        <f t="shared" si="11"/>
        <v>3</v>
      </c>
      <c r="O284" s="96">
        <f t="shared" si="12"/>
        <v>4</v>
      </c>
      <c r="P284" s="96">
        <f t="shared" si="13"/>
        <v>7</v>
      </c>
      <c r="Q284" s="97" t="s">
        <v>33</v>
      </c>
      <c r="R284" s="94"/>
      <c r="S284" s="94"/>
      <c r="T284" s="89" t="s">
        <v>144</v>
      </c>
    </row>
    <row r="285" spans="1:26" ht="19.7" customHeight="1" x14ac:dyDescent="0.2">
      <c r="A285" s="14" t="s">
        <v>185</v>
      </c>
      <c r="B285" s="298" t="s">
        <v>186</v>
      </c>
      <c r="C285" s="299"/>
      <c r="D285" s="299"/>
      <c r="E285" s="299"/>
      <c r="F285" s="299"/>
      <c r="G285" s="299"/>
      <c r="H285" s="299"/>
      <c r="I285" s="300"/>
      <c r="J285" s="4">
        <v>4</v>
      </c>
      <c r="K285" s="4">
        <v>0</v>
      </c>
      <c r="L285" s="4">
        <v>3</v>
      </c>
      <c r="M285" s="4">
        <v>0</v>
      </c>
      <c r="N285" s="6">
        <f t="shared" si="11"/>
        <v>3</v>
      </c>
      <c r="O285" s="7">
        <f t="shared" si="12"/>
        <v>4</v>
      </c>
      <c r="P285" s="7">
        <f t="shared" si="13"/>
        <v>7</v>
      </c>
      <c r="Q285" s="11"/>
      <c r="R285" s="4"/>
      <c r="S285" s="4" t="s">
        <v>34</v>
      </c>
      <c r="T285" s="89" t="s">
        <v>143</v>
      </c>
      <c r="Z285" s="29"/>
    </row>
    <row r="286" spans="1:26" ht="22.9" customHeight="1" x14ac:dyDescent="0.2">
      <c r="A286" s="14" t="s">
        <v>645</v>
      </c>
      <c r="B286" s="269" t="s">
        <v>187</v>
      </c>
      <c r="C286" s="270"/>
      <c r="D286" s="270"/>
      <c r="E286" s="270"/>
      <c r="F286" s="270"/>
      <c r="G286" s="270"/>
      <c r="H286" s="270"/>
      <c r="I286" s="271"/>
      <c r="J286" s="4">
        <v>4</v>
      </c>
      <c r="K286" s="4">
        <v>2</v>
      </c>
      <c r="L286" s="4">
        <v>1</v>
      </c>
      <c r="M286" s="4">
        <v>0</v>
      </c>
      <c r="N286" s="6">
        <f t="shared" si="11"/>
        <v>3</v>
      </c>
      <c r="O286" s="7">
        <f t="shared" si="12"/>
        <v>4</v>
      </c>
      <c r="P286" s="7">
        <f t="shared" si="13"/>
        <v>7</v>
      </c>
      <c r="Q286" s="11"/>
      <c r="R286" s="4" t="s">
        <v>29</v>
      </c>
      <c r="S286" s="4"/>
      <c r="T286" s="4" t="s">
        <v>144</v>
      </c>
      <c r="U286" s="29"/>
      <c r="V286" s="29"/>
      <c r="W286" s="29"/>
      <c r="X286" s="29"/>
      <c r="Y286" s="29"/>
    </row>
    <row r="287" spans="1:26" ht="15.75" customHeight="1" x14ac:dyDescent="0.2">
      <c r="A287" s="41" t="s">
        <v>100</v>
      </c>
      <c r="B287" s="230" t="s">
        <v>131</v>
      </c>
      <c r="C287" s="231"/>
      <c r="D287" s="231"/>
      <c r="E287" s="231"/>
      <c r="F287" s="231"/>
      <c r="G287" s="231"/>
      <c r="H287" s="231"/>
      <c r="I287" s="232"/>
      <c r="J287" s="23">
        <v>3</v>
      </c>
      <c r="K287" s="23">
        <v>0</v>
      </c>
      <c r="L287" s="23">
        <v>2</v>
      </c>
      <c r="M287" s="23">
        <v>0</v>
      </c>
      <c r="N287" s="6">
        <f t="shared" ref="N287:N288" si="14">K287+L287+M287</f>
        <v>2</v>
      </c>
      <c r="O287" s="7">
        <f t="shared" ref="O287:O288" si="15">P287-N287</f>
        <v>3</v>
      </c>
      <c r="P287" s="7">
        <f t="shared" ref="P287:P288" si="16">ROUND(PRODUCT(J287,25)/14,0)</f>
        <v>5</v>
      </c>
      <c r="Q287" s="49"/>
      <c r="R287" s="50" t="s">
        <v>29</v>
      </c>
      <c r="S287" s="50"/>
      <c r="T287" s="50" t="s">
        <v>38</v>
      </c>
      <c r="U287" s="25"/>
      <c r="V287" s="25"/>
      <c r="W287" s="25"/>
      <c r="X287" s="25"/>
      <c r="Y287" s="25"/>
      <c r="Z287" s="29"/>
    </row>
    <row r="288" spans="1:26" ht="18" customHeight="1" x14ac:dyDescent="0.2">
      <c r="A288" s="15" t="s">
        <v>86</v>
      </c>
      <c r="B288" s="290" t="s">
        <v>134</v>
      </c>
      <c r="C288" s="291"/>
      <c r="D288" s="291"/>
      <c r="E288" s="291"/>
      <c r="F288" s="291"/>
      <c r="G288" s="291"/>
      <c r="H288" s="291"/>
      <c r="I288" s="292"/>
      <c r="J288" s="6">
        <v>2</v>
      </c>
      <c r="K288" s="6">
        <v>0</v>
      </c>
      <c r="L288" s="6">
        <v>2</v>
      </c>
      <c r="M288" s="6">
        <v>0</v>
      </c>
      <c r="N288" s="6">
        <f t="shared" si="14"/>
        <v>2</v>
      </c>
      <c r="O288" s="7">
        <f t="shared" si="15"/>
        <v>2</v>
      </c>
      <c r="P288" s="7">
        <f t="shared" si="16"/>
        <v>4</v>
      </c>
      <c r="Q288" s="49"/>
      <c r="R288" s="50"/>
      <c r="S288" s="50" t="s">
        <v>34</v>
      </c>
      <c r="T288" s="50" t="s">
        <v>38</v>
      </c>
      <c r="U288" s="25"/>
      <c r="V288" s="25"/>
      <c r="W288" s="25"/>
      <c r="X288" s="25"/>
      <c r="Y288" s="25"/>
    </row>
    <row r="289" spans="1:26" ht="19.7" customHeight="1" x14ac:dyDescent="0.2">
      <c r="A289" s="8" t="s">
        <v>26</v>
      </c>
      <c r="B289" s="222"/>
      <c r="C289" s="223"/>
      <c r="D289" s="223"/>
      <c r="E289" s="223"/>
      <c r="F289" s="223"/>
      <c r="G289" s="223"/>
      <c r="H289" s="223"/>
      <c r="I289" s="224"/>
      <c r="J289" s="8">
        <f t="shared" ref="J289:P289" si="17">SUM(J280:J288)</f>
        <v>32</v>
      </c>
      <c r="K289" s="8">
        <f t="shared" si="17"/>
        <v>10</v>
      </c>
      <c r="L289" s="8">
        <f t="shared" si="17"/>
        <v>15</v>
      </c>
      <c r="M289" s="8">
        <f t="shared" si="17"/>
        <v>0</v>
      </c>
      <c r="N289" s="8">
        <f t="shared" si="17"/>
        <v>25</v>
      </c>
      <c r="O289" s="8">
        <f t="shared" si="17"/>
        <v>31</v>
      </c>
      <c r="P289" s="8">
        <f t="shared" si="17"/>
        <v>56</v>
      </c>
      <c r="Q289" s="8">
        <f>COUNTIF(Q280:Q288,"E")</f>
        <v>5</v>
      </c>
      <c r="R289" s="8">
        <f>COUNTIF(R280:R288,"C")</f>
        <v>2</v>
      </c>
      <c r="S289" s="8">
        <f>COUNTIF(S280:S288,"VP")</f>
        <v>2</v>
      </c>
      <c r="T289" s="39">
        <f>COUNTA(T280:T288)</f>
        <v>9</v>
      </c>
      <c r="U289" s="243" t="str">
        <f>IF(J289&gt;=32,"Corect","Sunt necesare cel puțin 32 de credite")</f>
        <v>Corect</v>
      </c>
      <c r="V289" s="244"/>
      <c r="W289" s="244"/>
      <c r="X289" s="25"/>
      <c r="Y289" s="25"/>
      <c r="Z289" s="29"/>
    </row>
    <row r="290" spans="1:26" ht="33" customHeight="1" x14ac:dyDescent="0.2">
      <c r="A290" s="228" t="s">
        <v>101</v>
      </c>
      <c r="B290" s="228"/>
      <c r="C290" s="228"/>
      <c r="D290" s="228"/>
      <c r="E290" s="228"/>
      <c r="F290" s="228"/>
      <c r="G290" s="228"/>
      <c r="H290" s="228"/>
      <c r="I290" s="228"/>
      <c r="J290" s="228"/>
      <c r="K290" s="228"/>
      <c r="L290" s="228"/>
      <c r="M290" s="228"/>
      <c r="N290" s="228"/>
      <c r="O290" s="228"/>
      <c r="P290" s="228"/>
      <c r="Q290" s="228"/>
      <c r="R290" s="228"/>
      <c r="S290" s="228"/>
      <c r="T290" s="229"/>
      <c r="U290" s="233" t="str">
        <f>IF(Q289&gt;=SUM(R289:S289),"Corect","E trebuie să fie cel puțin egal cu C+VP")</f>
        <v>Corect</v>
      </c>
      <c r="V290" s="234"/>
      <c r="W290" s="234"/>
      <c r="X290" s="29"/>
      <c r="Y290" s="29"/>
      <c r="Z290" s="29"/>
    </row>
    <row r="291" spans="1:26" ht="14.25" customHeight="1" x14ac:dyDescent="0.2">
      <c r="A291" s="87"/>
      <c r="B291" s="87"/>
      <c r="C291" s="87"/>
      <c r="D291" s="87"/>
      <c r="E291" s="87"/>
      <c r="F291" s="87"/>
      <c r="G291" s="87"/>
      <c r="H291" s="87"/>
      <c r="I291" s="87"/>
      <c r="J291" s="87"/>
      <c r="K291" s="87"/>
      <c r="L291" s="87"/>
      <c r="M291" s="87"/>
      <c r="N291" s="87"/>
      <c r="O291" s="87"/>
      <c r="P291" s="87"/>
      <c r="Q291" s="87"/>
      <c r="R291" s="87"/>
      <c r="S291" s="87"/>
      <c r="T291" s="87"/>
      <c r="Z291" s="29"/>
    </row>
    <row r="292" spans="1:26" ht="14.25" customHeight="1" x14ac:dyDescent="0.2">
      <c r="A292" s="87"/>
      <c r="B292" s="87"/>
      <c r="C292" s="87"/>
      <c r="D292" s="87"/>
      <c r="E292" s="87"/>
      <c r="F292" s="87"/>
      <c r="G292" s="87"/>
      <c r="H292" s="87"/>
      <c r="I292" s="87"/>
      <c r="J292" s="87"/>
      <c r="K292" s="87"/>
      <c r="L292" s="87"/>
      <c r="M292" s="87"/>
      <c r="N292" s="87"/>
      <c r="O292" s="87"/>
      <c r="P292" s="87"/>
      <c r="Q292" s="87"/>
      <c r="R292" s="87"/>
      <c r="S292" s="87"/>
      <c r="T292" s="87"/>
    </row>
    <row r="293" spans="1:26" x14ac:dyDescent="0.2">
      <c r="A293" s="79"/>
      <c r="B293" s="79"/>
      <c r="C293" s="79"/>
      <c r="D293" s="79"/>
      <c r="E293" s="79"/>
      <c r="F293" s="79"/>
      <c r="G293" s="79"/>
      <c r="H293" s="79"/>
      <c r="I293" s="79"/>
      <c r="J293" s="79"/>
      <c r="K293" s="79"/>
      <c r="L293" s="79"/>
      <c r="M293" s="79"/>
      <c r="N293" s="79"/>
      <c r="O293" s="79"/>
      <c r="P293" s="79"/>
      <c r="Q293" s="79"/>
      <c r="R293" s="79"/>
      <c r="S293" s="79"/>
      <c r="T293" s="79"/>
    </row>
    <row r="294" spans="1:26" ht="19.7" customHeight="1" x14ac:dyDescent="0.2">
      <c r="A294" s="205" t="s">
        <v>43</v>
      </c>
      <c r="B294" s="206"/>
      <c r="C294" s="206"/>
      <c r="D294" s="206"/>
      <c r="E294" s="206"/>
      <c r="F294" s="206"/>
      <c r="G294" s="206"/>
      <c r="H294" s="206"/>
      <c r="I294" s="206"/>
      <c r="J294" s="206"/>
      <c r="K294" s="206"/>
      <c r="L294" s="206"/>
      <c r="M294" s="206"/>
      <c r="N294" s="206"/>
      <c r="O294" s="206"/>
      <c r="P294" s="206"/>
      <c r="Q294" s="206"/>
      <c r="R294" s="206"/>
      <c r="S294" s="206"/>
      <c r="T294" s="207"/>
    </row>
    <row r="295" spans="1:26" ht="19.7" customHeight="1" x14ac:dyDescent="0.2">
      <c r="A295" s="208"/>
      <c r="B295" s="209"/>
      <c r="C295" s="209"/>
      <c r="D295" s="209"/>
      <c r="E295" s="209"/>
      <c r="F295" s="209"/>
      <c r="G295" s="209"/>
      <c r="H295" s="209"/>
      <c r="I295" s="209"/>
      <c r="J295" s="209"/>
      <c r="K295" s="209"/>
      <c r="L295" s="209"/>
      <c r="M295" s="209"/>
      <c r="N295" s="209"/>
      <c r="O295" s="209"/>
      <c r="P295" s="209"/>
      <c r="Q295" s="209"/>
      <c r="R295" s="209"/>
      <c r="S295" s="209"/>
      <c r="T295" s="210"/>
      <c r="U295" s="29"/>
      <c r="V295" s="29"/>
      <c r="W295" s="29"/>
      <c r="X295" s="29"/>
      <c r="Y295" s="29"/>
    </row>
    <row r="296" spans="1:26" x14ac:dyDescent="0.2">
      <c r="A296" s="235" t="s">
        <v>28</v>
      </c>
      <c r="B296" s="205" t="s">
        <v>27</v>
      </c>
      <c r="C296" s="206"/>
      <c r="D296" s="206"/>
      <c r="E296" s="206"/>
      <c r="F296" s="206"/>
      <c r="G296" s="206"/>
      <c r="H296" s="206"/>
      <c r="I296" s="207"/>
      <c r="J296" s="225" t="s">
        <v>39</v>
      </c>
      <c r="K296" s="205" t="s">
        <v>25</v>
      </c>
      <c r="L296" s="206"/>
      <c r="M296" s="207"/>
      <c r="N296" s="205" t="s">
        <v>40</v>
      </c>
      <c r="O296" s="206"/>
      <c r="P296" s="207"/>
      <c r="Q296" s="205" t="s">
        <v>24</v>
      </c>
      <c r="R296" s="206"/>
      <c r="S296" s="207"/>
      <c r="T296" s="225" t="s">
        <v>23</v>
      </c>
      <c r="U296" s="29"/>
      <c r="V296" s="29"/>
      <c r="W296" s="29"/>
      <c r="X296" s="29"/>
      <c r="Y296" s="29"/>
      <c r="Z296" s="29"/>
    </row>
    <row r="297" spans="1:26" x14ac:dyDescent="0.2">
      <c r="A297" s="236"/>
      <c r="B297" s="238"/>
      <c r="C297" s="239"/>
      <c r="D297" s="239"/>
      <c r="E297" s="239"/>
      <c r="F297" s="239"/>
      <c r="G297" s="239"/>
      <c r="H297" s="239"/>
      <c r="I297" s="240"/>
      <c r="J297" s="226"/>
      <c r="K297" s="208"/>
      <c r="L297" s="209"/>
      <c r="M297" s="210"/>
      <c r="N297" s="208"/>
      <c r="O297" s="209"/>
      <c r="P297" s="210"/>
      <c r="Q297" s="208"/>
      <c r="R297" s="209"/>
      <c r="S297" s="210"/>
      <c r="T297" s="226"/>
      <c r="U297" s="29"/>
      <c r="V297" s="29"/>
      <c r="W297" s="29"/>
      <c r="X297" s="29"/>
      <c r="Y297" s="29"/>
      <c r="Z297" s="29"/>
    </row>
    <row r="298" spans="1:26" x14ac:dyDescent="0.2">
      <c r="A298" s="237"/>
      <c r="B298" s="208"/>
      <c r="C298" s="209"/>
      <c r="D298" s="209"/>
      <c r="E298" s="209"/>
      <c r="F298" s="209"/>
      <c r="G298" s="209"/>
      <c r="H298" s="209"/>
      <c r="I298" s="210"/>
      <c r="J298" s="227"/>
      <c r="K298" s="72" t="s">
        <v>29</v>
      </c>
      <c r="L298" s="72" t="s">
        <v>30</v>
      </c>
      <c r="M298" s="72" t="s">
        <v>31</v>
      </c>
      <c r="N298" s="72" t="s">
        <v>35</v>
      </c>
      <c r="O298" s="72" t="s">
        <v>7</v>
      </c>
      <c r="P298" s="72" t="s">
        <v>32</v>
      </c>
      <c r="Q298" s="72" t="s">
        <v>33</v>
      </c>
      <c r="R298" s="72" t="s">
        <v>29</v>
      </c>
      <c r="S298" s="72" t="s">
        <v>34</v>
      </c>
      <c r="T298" s="227"/>
      <c r="Z298" s="29"/>
    </row>
    <row r="299" spans="1:26" ht="15" customHeight="1" x14ac:dyDescent="0.2">
      <c r="A299" s="14" t="s">
        <v>188</v>
      </c>
      <c r="B299" s="287" t="s">
        <v>189</v>
      </c>
      <c r="C299" s="288"/>
      <c r="D299" s="288"/>
      <c r="E299" s="288"/>
      <c r="F299" s="288"/>
      <c r="G299" s="288"/>
      <c r="H299" s="288"/>
      <c r="I299" s="289"/>
      <c r="J299" s="4">
        <v>5</v>
      </c>
      <c r="K299" s="4">
        <v>2</v>
      </c>
      <c r="L299" s="4">
        <v>0</v>
      </c>
      <c r="M299" s="4">
        <v>3</v>
      </c>
      <c r="N299" s="6">
        <f t="shared" ref="N299:N305" si="18">K299+L299+M299</f>
        <v>5</v>
      </c>
      <c r="O299" s="7">
        <f t="shared" ref="O299:O305" si="19">P299-N299</f>
        <v>4</v>
      </c>
      <c r="P299" s="7">
        <f t="shared" ref="P299:P305" si="20">ROUND(PRODUCT(J299,25)/14,0)</f>
        <v>9</v>
      </c>
      <c r="Q299" s="11" t="s">
        <v>33</v>
      </c>
      <c r="R299" s="4"/>
      <c r="S299" s="4"/>
      <c r="T299" s="4" t="s">
        <v>144</v>
      </c>
    </row>
    <row r="300" spans="1:26" ht="30" customHeight="1" x14ac:dyDescent="0.2">
      <c r="A300" s="14" t="s">
        <v>190</v>
      </c>
      <c r="B300" s="219" t="s">
        <v>191</v>
      </c>
      <c r="C300" s="220"/>
      <c r="D300" s="220"/>
      <c r="E300" s="220"/>
      <c r="F300" s="220"/>
      <c r="G300" s="220"/>
      <c r="H300" s="220"/>
      <c r="I300" s="221"/>
      <c r="J300" s="4">
        <v>5</v>
      </c>
      <c r="K300" s="4">
        <v>2</v>
      </c>
      <c r="L300" s="4">
        <v>1</v>
      </c>
      <c r="M300" s="4">
        <v>0</v>
      </c>
      <c r="N300" s="6">
        <f t="shared" si="18"/>
        <v>3</v>
      </c>
      <c r="O300" s="7">
        <f t="shared" si="19"/>
        <v>6</v>
      </c>
      <c r="P300" s="7">
        <f t="shared" si="20"/>
        <v>9</v>
      </c>
      <c r="Q300" s="11" t="s">
        <v>33</v>
      </c>
      <c r="R300" s="4"/>
      <c r="S300" s="4"/>
      <c r="T300" s="4" t="s">
        <v>144</v>
      </c>
      <c r="U300" s="241" t="str">
        <f>IF(J306&gt;=30,"Corect","Sunt necesare cel puțin 30 de credite")</f>
        <v>Corect</v>
      </c>
      <c r="V300" s="242"/>
      <c r="W300" s="242"/>
    </row>
    <row r="301" spans="1:26" x14ac:dyDescent="0.2">
      <c r="A301" s="14" t="s">
        <v>192</v>
      </c>
      <c r="B301" s="287" t="s">
        <v>193</v>
      </c>
      <c r="C301" s="288"/>
      <c r="D301" s="288"/>
      <c r="E301" s="288"/>
      <c r="F301" s="288"/>
      <c r="G301" s="288"/>
      <c r="H301" s="288"/>
      <c r="I301" s="289"/>
      <c r="J301" s="4">
        <v>5</v>
      </c>
      <c r="K301" s="4">
        <v>2</v>
      </c>
      <c r="L301" s="4">
        <v>1</v>
      </c>
      <c r="M301" s="4">
        <v>0</v>
      </c>
      <c r="N301" s="6">
        <f t="shared" si="18"/>
        <v>3</v>
      </c>
      <c r="O301" s="7">
        <f t="shared" si="19"/>
        <v>6</v>
      </c>
      <c r="P301" s="7">
        <f t="shared" si="20"/>
        <v>9</v>
      </c>
      <c r="Q301" s="11" t="s">
        <v>33</v>
      </c>
      <c r="R301" s="4"/>
      <c r="S301" s="4"/>
      <c r="T301" s="4" t="s">
        <v>144</v>
      </c>
    </row>
    <row r="302" spans="1:26" ht="27" customHeight="1" x14ac:dyDescent="0.2">
      <c r="A302" s="14" t="s">
        <v>194</v>
      </c>
      <c r="B302" s="219" t="s">
        <v>195</v>
      </c>
      <c r="C302" s="220"/>
      <c r="D302" s="220"/>
      <c r="E302" s="220"/>
      <c r="F302" s="220"/>
      <c r="G302" s="220"/>
      <c r="H302" s="220"/>
      <c r="I302" s="221"/>
      <c r="J302" s="4">
        <v>3</v>
      </c>
      <c r="K302" s="4">
        <v>0</v>
      </c>
      <c r="L302" s="4">
        <v>2</v>
      </c>
      <c r="M302" s="4">
        <v>0</v>
      </c>
      <c r="N302" s="6">
        <f t="shared" si="18"/>
        <v>2</v>
      </c>
      <c r="O302" s="7">
        <f t="shared" si="19"/>
        <v>3</v>
      </c>
      <c r="P302" s="7">
        <f t="shared" si="20"/>
        <v>5</v>
      </c>
      <c r="Q302" s="11"/>
      <c r="R302" s="4" t="s">
        <v>29</v>
      </c>
      <c r="S302" s="4"/>
      <c r="T302" s="4" t="s">
        <v>144</v>
      </c>
    </row>
    <row r="303" spans="1:26" ht="24" customHeight="1" x14ac:dyDescent="0.2">
      <c r="A303" s="14" t="s">
        <v>196</v>
      </c>
      <c r="B303" s="219" t="s">
        <v>197</v>
      </c>
      <c r="C303" s="220"/>
      <c r="D303" s="220"/>
      <c r="E303" s="220"/>
      <c r="F303" s="220"/>
      <c r="G303" s="220"/>
      <c r="H303" s="220"/>
      <c r="I303" s="221"/>
      <c r="J303" s="4">
        <v>4</v>
      </c>
      <c r="K303" s="4">
        <v>0</v>
      </c>
      <c r="L303" s="4">
        <v>0</v>
      </c>
      <c r="M303" s="4">
        <v>6</v>
      </c>
      <c r="N303" s="6">
        <f t="shared" si="18"/>
        <v>6</v>
      </c>
      <c r="O303" s="7">
        <f t="shared" si="19"/>
        <v>1</v>
      </c>
      <c r="P303" s="7">
        <f t="shared" si="20"/>
        <v>7</v>
      </c>
      <c r="Q303" s="11"/>
      <c r="R303" s="4" t="s">
        <v>29</v>
      </c>
      <c r="S303" s="4"/>
      <c r="T303" s="4" t="s">
        <v>144</v>
      </c>
    </row>
    <row r="304" spans="1:26" x14ac:dyDescent="0.2">
      <c r="A304" s="14" t="s">
        <v>650</v>
      </c>
      <c r="B304" s="269" t="s">
        <v>198</v>
      </c>
      <c r="C304" s="270"/>
      <c r="D304" s="270"/>
      <c r="E304" s="270"/>
      <c r="F304" s="270"/>
      <c r="G304" s="270"/>
      <c r="H304" s="270"/>
      <c r="I304" s="271"/>
      <c r="J304" s="4">
        <v>4</v>
      </c>
      <c r="K304" s="4">
        <v>2</v>
      </c>
      <c r="L304" s="4">
        <v>1</v>
      </c>
      <c r="M304" s="4">
        <v>0</v>
      </c>
      <c r="N304" s="6">
        <f t="shared" si="18"/>
        <v>3</v>
      </c>
      <c r="O304" s="7">
        <f t="shared" si="19"/>
        <v>4</v>
      </c>
      <c r="P304" s="7">
        <f t="shared" si="20"/>
        <v>7</v>
      </c>
      <c r="Q304" s="11" t="s">
        <v>33</v>
      </c>
      <c r="R304" s="4"/>
      <c r="S304" s="4"/>
      <c r="T304" s="4" t="s">
        <v>144</v>
      </c>
      <c r="U304" s="29"/>
      <c r="V304" s="29"/>
      <c r="W304" s="29"/>
      <c r="X304" s="29"/>
      <c r="Y304" s="29"/>
    </row>
    <row r="305" spans="1:26" x14ac:dyDescent="0.2">
      <c r="A305" s="14" t="s">
        <v>650</v>
      </c>
      <c r="B305" s="269" t="s">
        <v>199</v>
      </c>
      <c r="C305" s="270"/>
      <c r="D305" s="270"/>
      <c r="E305" s="270"/>
      <c r="F305" s="270"/>
      <c r="G305" s="270"/>
      <c r="H305" s="270"/>
      <c r="I305" s="271"/>
      <c r="J305" s="4">
        <v>4</v>
      </c>
      <c r="K305" s="4">
        <v>2</v>
      </c>
      <c r="L305" s="4">
        <v>1</v>
      </c>
      <c r="M305" s="4">
        <v>0</v>
      </c>
      <c r="N305" s="6">
        <f t="shared" si="18"/>
        <v>3</v>
      </c>
      <c r="O305" s="7">
        <f t="shared" si="19"/>
        <v>4</v>
      </c>
      <c r="P305" s="7">
        <f t="shared" si="20"/>
        <v>7</v>
      </c>
      <c r="Q305" s="11" t="s">
        <v>33</v>
      </c>
      <c r="R305" s="4"/>
      <c r="S305" s="4"/>
      <c r="T305" s="4" t="s">
        <v>144</v>
      </c>
      <c r="Z305" s="29"/>
    </row>
    <row r="306" spans="1:26" x14ac:dyDescent="0.2">
      <c r="A306" s="8" t="s">
        <v>26</v>
      </c>
      <c r="B306" s="222"/>
      <c r="C306" s="223"/>
      <c r="D306" s="223"/>
      <c r="E306" s="223"/>
      <c r="F306" s="223"/>
      <c r="G306" s="223"/>
      <c r="H306" s="223"/>
      <c r="I306" s="224"/>
      <c r="J306" s="8">
        <f t="shared" ref="J306:P306" si="21">SUM(J299:J305)</f>
        <v>30</v>
      </c>
      <c r="K306" s="8">
        <f t="shared" si="21"/>
        <v>10</v>
      </c>
      <c r="L306" s="8">
        <f t="shared" si="21"/>
        <v>6</v>
      </c>
      <c r="M306" s="8">
        <f t="shared" si="21"/>
        <v>9</v>
      </c>
      <c r="N306" s="8">
        <f t="shared" si="21"/>
        <v>25</v>
      </c>
      <c r="O306" s="8">
        <f t="shared" si="21"/>
        <v>28</v>
      </c>
      <c r="P306" s="8">
        <f t="shared" si="21"/>
        <v>53</v>
      </c>
      <c r="Q306" s="8">
        <f>COUNTIF(Q299:Q305,"E")</f>
        <v>5</v>
      </c>
      <c r="R306" s="8">
        <f>COUNTIF(R299:R305,"C")</f>
        <v>2</v>
      </c>
      <c r="S306" s="8">
        <f>COUNTIF(S299:S305,"VP")</f>
        <v>0</v>
      </c>
      <c r="T306" s="39">
        <f>COUNTA(T299:T305)</f>
        <v>7</v>
      </c>
    </row>
    <row r="307" spans="1:26" x14ac:dyDescent="0.2">
      <c r="A307" s="414" t="s">
        <v>646</v>
      </c>
      <c r="B307" s="414"/>
      <c r="C307" s="414"/>
      <c r="D307" s="414"/>
      <c r="E307" s="414"/>
      <c r="F307" s="414"/>
      <c r="G307" s="414"/>
      <c r="H307" s="414"/>
      <c r="I307" s="414"/>
      <c r="J307" s="414"/>
      <c r="K307" s="414"/>
      <c r="L307" s="414"/>
      <c r="M307" s="414"/>
      <c r="N307" s="414"/>
      <c r="O307" s="414"/>
      <c r="P307" s="414"/>
      <c r="Q307" s="414"/>
      <c r="R307" s="414"/>
      <c r="S307" s="414"/>
      <c r="T307" s="414"/>
      <c r="U307" s="245" t="str">
        <f>IF(Q306&gt;=SUM(R306:S306),"Corect","E trebuie să fie cel puțin egal cu C+VP")</f>
        <v>Corect</v>
      </c>
      <c r="V307" s="246"/>
      <c r="W307" s="246"/>
    </row>
    <row r="308" spans="1:26" ht="19.7" customHeight="1" x14ac:dyDescent="0.2">
      <c r="A308" s="218"/>
      <c r="B308" s="218"/>
      <c r="C308" s="218"/>
      <c r="D308" s="218"/>
      <c r="E308" s="218"/>
      <c r="F308" s="218"/>
      <c r="G308" s="218"/>
      <c r="H308" s="218"/>
      <c r="I308" s="218"/>
      <c r="J308" s="218"/>
      <c r="K308" s="218"/>
      <c r="L308" s="218"/>
      <c r="M308" s="218"/>
      <c r="N308" s="218"/>
      <c r="O308" s="218"/>
      <c r="P308" s="218"/>
      <c r="Q308" s="218"/>
      <c r="R308" s="218"/>
      <c r="S308" s="218"/>
      <c r="T308" s="218"/>
      <c r="U308" s="29"/>
      <c r="V308" s="55"/>
      <c r="W308" s="55"/>
      <c r="X308" s="29"/>
      <c r="Y308" s="29"/>
    </row>
    <row r="309" spans="1:26" ht="14.25" customHeight="1" x14ac:dyDescent="0.2">
      <c r="A309" s="205" t="s">
        <v>44</v>
      </c>
      <c r="B309" s="206"/>
      <c r="C309" s="206"/>
      <c r="D309" s="206"/>
      <c r="E309" s="206"/>
      <c r="F309" s="206"/>
      <c r="G309" s="206"/>
      <c r="H309" s="206"/>
      <c r="I309" s="206"/>
      <c r="J309" s="206"/>
      <c r="K309" s="206"/>
      <c r="L309" s="206"/>
      <c r="M309" s="206"/>
      <c r="N309" s="206"/>
      <c r="O309" s="206"/>
      <c r="P309" s="206"/>
      <c r="Q309" s="206"/>
      <c r="R309" s="206"/>
      <c r="S309" s="206"/>
      <c r="T309" s="207"/>
      <c r="U309" s="29"/>
      <c r="V309" s="29"/>
      <c r="W309" s="29"/>
      <c r="X309" s="29"/>
      <c r="Y309" s="29"/>
      <c r="Z309" s="29"/>
    </row>
    <row r="310" spans="1:26" ht="11.25" customHeight="1" x14ac:dyDescent="0.2">
      <c r="A310" s="208"/>
      <c r="B310" s="209"/>
      <c r="C310" s="209"/>
      <c r="D310" s="209"/>
      <c r="E310" s="209"/>
      <c r="F310" s="209"/>
      <c r="G310" s="209"/>
      <c r="H310" s="209"/>
      <c r="I310" s="209"/>
      <c r="J310" s="209"/>
      <c r="K310" s="209"/>
      <c r="L310" s="209"/>
      <c r="M310" s="209"/>
      <c r="N310" s="209"/>
      <c r="O310" s="209"/>
      <c r="P310" s="209"/>
      <c r="Q310" s="209"/>
      <c r="R310" s="209"/>
      <c r="S310" s="209"/>
      <c r="T310" s="210"/>
      <c r="U310" s="29"/>
      <c r="V310" s="29"/>
      <c r="W310" s="29"/>
      <c r="X310" s="29"/>
      <c r="Y310" s="29"/>
      <c r="Z310" s="29"/>
    </row>
    <row r="311" spans="1:26" ht="25.15" customHeight="1" x14ac:dyDescent="0.2">
      <c r="A311" s="235" t="s">
        <v>28</v>
      </c>
      <c r="B311" s="205" t="s">
        <v>27</v>
      </c>
      <c r="C311" s="206"/>
      <c r="D311" s="206"/>
      <c r="E311" s="206"/>
      <c r="F311" s="206"/>
      <c r="G311" s="206"/>
      <c r="H311" s="206"/>
      <c r="I311" s="207"/>
      <c r="J311" s="225" t="s">
        <v>39</v>
      </c>
      <c r="K311" s="205" t="s">
        <v>25</v>
      </c>
      <c r="L311" s="206"/>
      <c r="M311" s="207"/>
      <c r="N311" s="205" t="s">
        <v>40</v>
      </c>
      <c r="O311" s="206"/>
      <c r="P311" s="207"/>
      <c r="Q311" s="205" t="s">
        <v>24</v>
      </c>
      <c r="R311" s="206"/>
      <c r="S311" s="207"/>
      <c r="T311" s="225" t="s">
        <v>23</v>
      </c>
      <c r="U311" s="29"/>
      <c r="V311" s="29"/>
      <c r="W311" s="29"/>
      <c r="X311" s="29"/>
      <c r="Y311" s="29"/>
      <c r="Z311" s="29"/>
    </row>
    <row r="312" spans="1:26" ht="24.6" customHeight="1" x14ac:dyDescent="0.2">
      <c r="A312" s="236"/>
      <c r="B312" s="238"/>
      <c r="C312" s="239"/>
      <c r="D312" s="239"/>
      <c r="E312" s="239"/>
      <c r="F312" s="239"/>
      <c r="G312" s="239"/>
      <c r="H312" s="239"/>
      <c r="I312" s="240"/>
      <c r="J312" s="226"/>
      <c r="K312" s="208"/>
      <c r="L312" s="209"/>
      <c r="M312" s="210"/>
      <c r="N312" s="208"/>
      <c r="O312" s="209"/>
      <c r="P312" s="210"/>
      <c r="Q312" s="208"/>
      <c r="R312" s="209"/>
      <c r="S312" s="210"/>
      <c r="T312" s="226"/>
      <c r="Z312" s="29"/>
    </row>
    <row r="313" spans="1:26" ht="19.7" customHeight="1" x14ac:dyDescent="0.2">
      <c r="A313" s="237"/>
      <c r="B313" s="208"/>
      <c r="C313" s="209"/>
      <c r="D313" s="209"/>
      <c r="E313" s="209"/>
      <c r="F313" s="209"/>
      <c r="G313" s="209"/>
      <c r="H313" s="209"/>
      <c r="I313" s="210"/>
      <c r="J313" s="227"/>
      <c r="K313" s="72" t="s">
        <v>29</v>
      </c>
      <c r="L313" s="72" t="s">
        <v>30</v>
      </c>
      <c r="M313" s="72" t="s">
        <v>31</v>
      </c>
      <c r="N313" s="72" t="s">
        <v>35</v>
      </c>
      <c r="O313" s="72" t="s">
        <v>7</v>
      </c>
      <c r="P313" s="72" t="s">
        <v>32</v>
      </c>
      <c r="Q313" s="72" t="s">
        <v>33</v>
      </c>
      <c r="R313" s="72" t="s">
        <v>29</v>
      </c>
      <c r="S313" s="72" t="s">
        <v>34</v>
      </c>
      <c r="T313" s="227"/>
    </row>
    <row r="314" spans="1:26" ht="25.9" customHeight="1" x14ac:dyDescent="0.2">
      <c r="A314" s="14" t="s">
        <v>200</v>
      </c>
      <c r="B314" s="287" t="s">
        <v>201</v>
      </c>
      <c r="C314" s="288"/>
      <c r="D314" s="288"/>
      <c r="E314" s="288"/>
      <c r="F314" s="288"/>
      <c r="G314" s="288"/>
      <c r="H314" s="288"/>
      <c r="I314" s="289"/>
      <c r="J314" s="4">
        <v>4</v>
      </c>
      <c r="K314" s="4">
        <v>2</v>
      </c>
      <c r="L314" s="4">
        <v>0</v>
      </c>
      <c r="M314" s="4">
        <v>2</v>
      </c>
      <c r="N314" s="6">
        <f>K314+L314+M314</f>
        <v>4</v>
      </c>
      <c r="O314" s="7">
        <f>P314-N314</f>
        <v>3</v>
      </c>
      <c r="P314" s="7">
        <f>ROUND(PRODUCT(J314,25)/14,0)</f>
        <v>7</v>
      </c>
      <c r="Q314" s="11" t="s">
        <v>33</v>
      </c>
      <c r="R314" s="4"/>
      <c r="S314" s="4"/>
      <c r="T314" s="4" t="s">
        <v>144</v>
      </c>
    </row>
    <row r="315" spans="1:26" x14ac:dyDescent="0.2">
      <c r="A315" s="14" t="s">
        <v>202</v>
      </c>
      <c r="B315" s="287" t="s">
        <v>203</v>
      </c>
      <c r="C315" s="288"/>
      <c r="D315" s="288"/>
      <c r="E315" s="288"/>
      <c r="F315" s="288"/>
      <c r="G315" s="288"/>
      <c r="H315" s="288"/>
      <c r="I315" s="289"/>
      <c r="J315" s="4">
        <v>4</v>
      </c>
      <c r="K315" s="4">
        <v>2</v>
      </c>
      <c r="L315" s="4">
        <v>1</v>
      </c>
      <c r="M315" s="4">
        <v>0</v>
      </c>
      <c r="N315" s="6">
        <f t="shared" ref="N315:N321" si="22">K315+L315+M315</f>
        <v>3</v>
      </c>
      <c r="O315" s="7">
        <f t="shared" ref="O315:O321" si="23">P315-N315</f>
        <v>4</v>
      </c>
      <c r="P315" s="7">
        <f t="shared" ref="P315:P321" si="24">ROUND(PRODUCT(J315,25)/14,0)</f>
        <v>7</v>
      </c>
      <c r="Q315" s="11" t="s">
        <v>33</v>
      </c>
      <c r="R315" s="4"/>
      <c r="S315" s="4"/>
      <c r="T315" s="4" t="s">
        <v>143</v>
      </c>
      <c r="U315" s="241" t="str">
        <f>IF(J322&gt;=30,"Corect","Sunt necesare cel puțin 30 de credite")</f>
        <v>Corect</v>
      </c>
      <c r="V315" s="242"/>
      <c r="W315" s="242"/>
    </row>
    <row r="316" spans="1:26" ht="19.7" customHeight="1" x14ac:dyDescent="0.2">
      <c r="A316" s="14" t="s">
        <v>204</v>
      </c>
      <c r="B316" s="287" t="s">
        <v>205</v>
      </c>
      <c r="C316" s="288"/>
      <c r="D316" s="288"/>
      <c r="E316" s="288"/>
      <c r="F316" s="288"/>
      <c r="G316" s="288"/>
      <c r="H316" s="288"/>
      <c r="I316" s="289"/>
      <c r="J316" s="4">
        <v>4</v>
      </c>
      <c r="K316" s="4">
        <v>1</v>
      </c>
      <c r="L316" s="4">
        <v>1</v>
      </c>
      <c r="M316" s="4">
        <v>0</v>
      </c>
      <c r="N316" s="6">
        <f t="shared" si="22"/>
        <v>2</v>
      </c>
      <c r="O316" s="7">
        <f t="shared" si="23"/>
        <v>5</v>
      </c>
      <c r="P316" s="7">
        <f t="shared" si="24"/>
        <v>7</v>
      </c>
      <c r="Q316" s="11" t="s">
        <v>33</v>
      </c>
      <c r="R316" s="4"/>
      <c r="S316" s="4"/>
      <c r="T316" s="4" t="s">
        <v>144</v>
      </c>
    </row>
    <row r="317" spans="1:26" ht="19.7" customHeight="1" x14ac:dyDescent="0.2">
      <c r="A317" s="14" t="s">
        <v>206</v>
      </c>
      <c r="B317" s="287" t="s">
        <v>207</v>
      </c>
      <c r="C317" s="288"/>
      <c r="D317" s="288"/>
      <c r="E317" s="288"/>
      <c r="F317" s="288"/>
      <c r="G317" s="288"/>
      <c r="H317" s="288"/>
      <c r="I317" s="289"/>
      <c r="J317" s="4">
        <v>3</v>
      </c>
      <c r="K317" s="4">
        <v>2</v>
      </c>
      <c r="L317" s="4">
        <v>1</v>
      </c>
      <c r="M317" s="4">
        <v>0</v>
      </c>
      <c r="N317" s="6">
        <f t="shared" si="22"/>
        <v>3</v>
      </c>
      <c r="O317" s="7">
        <f t="shared" si="23"/>
        <v>2</v>
      </c>
      <c r="P317" s="7">
        <f t="shared" si="24"/>
        <v>5</v>
      </c>
      <c r="Q317" s="11" t="s">
        <v>33</v>
      </c>
      <c r="R317" s="4"/>
      <c r="S317" s="4"/>
      <c r="T317" s="4" t="s">
        <v>144</v>
      </c>
    </row>
    <row r="318" spans="1:26" x14ac:dyDescent="0.2">
      <c r="A318" s="14" t="s">
        <v>208</v>
      </c>
      <c r="B318" s="287" t="s">
        <v>209</v>
      </c>
      <c r="C318" s="288"/>
      <c r="D318" s="288"/>
      <c r="E318" s="288"/>
      <c r="F318" s="288"/>
      <c r="G318" s="288"/>
      <c r="H318" s="288"/>
      <c r="I318" s="289"/>
      <c r="J318" s="4">
        <v>3</v>
      </c>
      <c r="K318" s="4">
        <v>2</v>
      </c>
      <c r="L318" s="4">
        <v>0</v>
      </c>
      <c r="M318" s="4">
        <v>0</v>
      </c>
      <c r="N318" s="6">
        <f t="shared" si="22"/>
        <v>2</v>
      </c>
      <c r="O318" s="7">
        <f t="shared" si="23"/>
        <v>3</v>
      </c>
      <c r="P318" s="7">
        <f t="shared" si="24"/>
        <v>5</v>
      </c>
      <c r="Q318" s="11" t="s">
        <v>33</v>
      </c>
      <c r="R318" s="4"/>
      <c r="S318" s="4"/>
      <c r="T318" s="4" t="s">
        <v>143</v>
      </c>
    </row>
    <row r="319" spans="1:26" ht="32.25" customHeight="1" x14ac:dyDescent="0.2">
      <c r="A319" s="14" t="s">
        <v>210</v>
      </c>
      <c r="B319" s="219" t="s">
        <v>211</v>
      </c>
      <c r="C319" s="220"/>
      <c r="D319" s="220"/>
      <c r="E319" s="220"/>
      <c r="F319" s="220"/>
      <c r="G319" s="220"/>
      <c r="H319" s="220"/>
      <c r="I319" s="221"/>
      <c r="J319" s="4">
        <v>4</v>
      </c>
      <c r="K319" s="4">
        <v>0</v>
      </c>
      <c r="L319" s="4">
        <v>0</v>
      </c>
      <c r="M319" s="4">
        <v>6</v>
      </c>
      <c r="N319" s="6">
        <f t="shared" si="22"/>
        <v>6</v>
      </c>
      <c r="O319" s="7">
        <f t="shared" si="23"/>
        <v>1</v>
      </c>
      <c r="P319" s="7">
        <f t="shared" si="24"/>
        <v>7</v>
      </c>
      <c r="Q319" s="11"/>
      <c r="R319" s="4" t="s">
        <v>29</v>
      </c>
      <c r="S319" s="4"/>
      <c r="T319" s="4" t="s">
        <v>144</v>
      </c>
    </row>
    <row r="320" spans="1:26" ht="12.75" customHeight="1" x14ac:dyDescent="0.2">
      <c r="A320" s="14" t="s">
        <v>651</v>
      </c>
      <c r="B320" s="287" t="s">
        <v>212</v>
      </c>
      <c r="C320" s="288"/>
      <c r="D320" s="288"/>
      <c r="E320" s="288"/>
      <c r="F320" s="288"/>
      <c r="G320" s="288"/>
      <c r="H320" s="288"/>
      <c r="I320" s="289"/>
      <c r="J320" s="4">
        <v>4</v>
      </c>
      <c r="K320" s="4">
        <v>2</v>
      </c>
      <c r="L320" s="4">
        <v>1</v>
      </c>
      <c r="M320" s="4">
        <v>0</v>
      </c>
      <c r="N320" s="6">
        <f t="shared" si="22"/>
        <v>3</v>
      </c>
      <c r="O320" s="7">
        <f t="shared" si="23"/>
        <v>4</v>
      </c>
      <c r="P320" s="7">
        <f t="shared" si="24"/>
        <v>7</v>
      </c>
      <c r="Q320" s="11" t="s">
        <v>33</v>
      </c>
      <c r="R320" s="4"/>
      <c r="S320" s="4"/>
      <c r="T320" s="4" t="s">
        <v>144</v>
      </c>
    </row>
    <row r="321" spans="1:26" ht="18" customHeight="1" x14ac:dyDescent="0.2">
      <c r="A321" s="14" t="s">
        <v>651</v>
      </c>
      <c r="B321" s="287" t="s">
        <v>213</v>
      </c>
      <c r="C321" s="288"/>
      <c r="D321" s="288"/>
      <c r="E321" s="288"/>
      <c r="F321" s="288"/>
      <c r="G321" s="288"/>
      <c r="H321" s="288"/>
      <c r="I321" s="289"/>
      <c r="J321" s="4">
        <v>4</v>
      </c>
      <c r="K321" s="4">
        <v>2</v>
      </c>
      <c r="L321" s="4">
        <v>1</v>
      </c>
      <c r="M321" s="4">
        <v>0</v>
      </c>
      <c r="N321" s="6">
        <f t="shared" si="22"/>
        <v>3</v>
      </c>
      <c r="O321" s="7">
        <f t="shared" si="23"/>
        <v>4</v>
      </c>
      <c r="P321" s="7">
        <f t="shared" si="24"/>
        <v>7</v>
      </c>
      <c r="Q321" s="11" t="s">
        <v>33</v>
      </c>
      <c r="R321" s="4"/>
      <c r="S321" s="4"/>
      <c r="T321" s="4" t="s">
        <v>144</v>
      </c>
      <c r="U321" s="29"/>
      <c r="V321" s="29"/>
      <c r="W321" s="29"/>
      <c r="X321" s="29"/>
      <c r="Y321" s="29"/>
    </row>
    <row r="322" spans="1:26" ht="18" customHeight="1" x14ac:dyDescent="0.2">
      <c r="A322" s="8" t="s">
        <v>26</v>
      </c>
      <c r="B322" s="222"/>
      <c r="C322" s="223"/>
      <c r="D322" s="223"/>
      <c r="E322" s="223"/>
      <c r="F322" s="223"/>
      <c r="G322" s="223"/>
      <c r="H322" s="223"/>
      <c r="I322" s="224"/>
      <c r="J322" s="8">
        <f t="shared" ref="J322:P322" si="25">SUM(J314:J321)</f>
        <v>30</v>
      </c>
      <c r="K322" s="8">
        <f t="shared" si="25"/>
        <v>13</v>
      </c>
      <c r="L322" s="8">
        <f t="shared" si="25"/>
        <v>5</v>
      </c>
      <c r="M322" s="8">
        <f t="shared" si="25"/>
        <v>8</v>
      </c>
      <c r="N322" s="8">
        <f t="shared" si="25"/>
        <v>26</v>
      </c>
      <c r="O322" s="8">
        <f t="shared" si="25"/>
        <v>26</v>
      </c>
      <c r="P322" s="8">
        <f t="shared" si="25"/>
        <v>52</v>
      </c>
      <c r="Q322" s="8">
        <f>COUNTIF(Q314:Q321,"E")</f>
        <v>7</v>
      </c>
      <c r="R322" s="8">
        <f>COUNTIF(R314:R321,"C")</f>
        <v>1</v>
      </c>
      <c r="S322" s="8">
        <f>COUNTIF(S314:S321,"VP")</f>
        <v>0</v>
      </c>
      <c r="T322" s="39">
        <f>COUNTA(T314:T321)</f>
        <v>8</v>
      </c>
      <c r="U322" s="29"/>
      <c r="V322" s="29"/>
      <c r="W322" s="29"/>
      <c r="X322" s="29"/>
      <c r="Y322" s="29"/>
      <c r="Z322" s="29"/>
    </row>
    <row r="323" spans="1:26" x14ac:dyDescent="0.2">
      <c r="A323" s="1" t="s">
        <v>646</v>
      </c>
      <c r="U323" s="245" t="str">
        <f>IF(Q322&gt;=SUM(R322:S322),"Corect","E trebuie să fie cel puțin egal cu C+VP")</f>
        <v>Corect</v>
      </c>
      <c r="V323" s="246"/>
      <c r="W323" s="246"/>
      <c r="Z323" s="29"/>
    </row>
    <row r="324" spans="1:26" x14ac:dyDescent="0.2">
      <c r="A324" s="205" t="s">
        <v>45</v>
      </c>
      <c r="B324" s="206"/>
      <c r="C324" s="206"/>
      <c r="D324" s="206"/>
      <c r="E324" s="206"/>
      <c r="F324" s="206"/>
      <c r="G324" s="206"/>
      <c r="H324" s="206"/>
      <c r="I324" s="206"/>
      <c r="J324" s="206"/>
      <c r="K324" s="206"/>
      <c r="L324" s="206"/>
      <c r="M324" s="206"/>
      <c r="N324" s="206"/>
      <c r="O324" s="206"/>
      <c r="P324" s="206"/>
      <c r="Q324" s="206"/>
      <c r="R324" s="206"/>
      <c r="S324" s="206"/>
      <c r="T324" s="207"/>
    </row>
    <row r="325" spans="1:26" x14ac:dyDescent="0.2">
      <c r="A325" s="208"/>
      <c r="B325" s="209"/>
      <c r="C325" s="209"/>
      <c r="D325" s="209"/>
      <c r="E325" s="209"/>
      <c r="F325" s="209"/>
      <c r="G325" s="209"/>
      <c r="H325" s="209"/>
      <c r="I325" s="209"/>
      <c r="J325" s="209"/>
      <c r="K325" s="209"/>
      <c r="L325" s="209"/>
      <c r="M325" s="209"/>
      <c r="N325" s="209"/>
      <c r="O325" s="209"/>
      <c r="P325" s="209"/>
      <c r="Q325" s="209"/>
      <c r="R325" s="209"/>
      <c r="S325" s="209"/>
      <c r="T325" s="210"/>
      <c r="U325" s="29"/>
      <c r="V325" s="29"/>
      <c r="W325" s="29"/>
      <c r="X325" s="29"/>
      <c r="Y325" s="29"/>
    </row>
    <row r="326" spans="1:26" x14ac:dyDescent="0.2">
      <c r="A326" s="235" t="s">
        <v>28</v>
      </c>
      <c r="B326" s="205" t="s">
        <v>27</v>
      </c>
      <c r="C326" s="206"/>
      <c r="D326" s="206"/>
      <c r="E326" s="206"/>
      <c r="F326" s="206"/>
      <c r="G326" s="206"/>
      <c r="H326" s="206"/>
      <c r="I326" s="207"/>
      <c r="J326" s="225" t="s">
        <v>39</v>
      </c>
      <c r="K326" s="205" t="s">
        <v>25</v>
      </c>
      <c r="L326" s="206"/>
      <c r="M326" s="207"/>
      <c r="N326" s="205" t="s">
        <v>40</v>
      </c>
      <c r="O326" s="206"/>
      <c r="P326" s="207"/>
      <c r="Q326" s="205" t="s">
        <v>24</v>
      </c>
      <c r="R326" s="206"/>
      <c r="S326" s="207"/>
      <c r="T326" s="225" t="s">
        <v>23</v>
      </c>
      <c r="Z326" s="29"/>
    </row>
    <row r="327" spans="1:26" x14ac:dyDescent="0.2">
      <c r="A327" s="236"/>
      <c r="B327" s="238"/>
      <c r="C327" s="239"/>
      <c r="D327" s="239"/>
      <c r="E327" s="239"/>
      <c r="F327" s="239"/>
      <c r="G327" s="239"/>
      <c r="H327" s="239"/>
      <c r="I327" s="240"/>
      <c r="J327" s="226"/>
      <c r="K327" s="208"/>
      <c r="L327" s="209"/>
      <c r="M327" s="210"/>
      <c r="N327" s="208"/>
      <c r="O327" s="209"/>
      <c r="P327" s="210"/>
      <c r="Q327" s="208"/>
      <c r="R327" s="209"/>
      <c r="S327" s="210"/>
      <c r="T327" s="226"/>
    </row>
    <row r="328" spans="1:26" ht="19.7" customHeight="1" x14ac:dyDescent="0.2">
      <c r="A328" s="237"/>
      <c r="B328" s="208"/>
      <c r="C328" s="209"/>
      <c r="D328" s="209"/>
      <c r="E328" s="209"/>
      <c r="F328" s="209"/>
      <c r="G328" s="209"/>
      <c r="H328" s="209"/>
      <c r="I328" s="210"/>
      <c r="J328" s="227"/>
      <c r="K328" s="72" t="s">
        <v>29</v>
      </c>
      <c r="L328" s="72" t="s">
        <v>30</v>
      </c>
      <c r="M328" s="72" t="s">
        <v>31</v>
      </c>
      <c r="N328" s="72" t="s">
        <v>35</v>
      </c>
      <c r="O328" s="72" t="s">
        <v>7</v>
      </c>
      <c r="P328" s="72" t="s">
        <v>32</v>
      </c>
      <c r="Q328" s="72" t="s">
        <v>33</v>
      </c>
      <c r="R328" s="72" t="s">
        <v>29</v>
      </c>
      <c r="S328" s="72" t="s">
        <v>34</v>
      </c>
      <c r="T328" s="227"/>
    </row>
    <row r="329" spans="1:26" ht="32.25" customHeight="1" x14ac:dyDescent="0.2">
      <c r="A329" s="14" t="s">
        <v>214</v>
      </c>
      <c r="B329" s="219" t="s">
        <v>215</v>
      </c>
      <c r="C329" s="220"/>
      <c r="D329" s="220"/>
      <c r="E329" s="220"/>
      <c r="F329" s="220"/>
      <c r="G329" s="220"/>
      <c r="H329" s="220"/>
      <c r="I329" s="221"/>
      <c r="J329" s="4">
        <v>5</v>
      </c>
      <c r="K329" s="4">
        <v>2</v>
      </c>
      <c r="L329" s="4">
        <v>2</v>
      </c>
      <c r="M329" s="4">
        <v>0</v>
      </c>
      <c r="N329" s="6">
        <f t="shared" ref="N329:N335" si="26">K329+L329+M329</f>
        <v>4</v>
      </c>
      <c r="O329" s="7">
        <f t="shared" ref="O329:O335" si="27">P329-N329</f>
        <v>5</v>
      </c>
      <c r="P329" s="7">
        <f t="shared" ref="P329:P335" si="28">ROUND(PRODUCT(J329,25)/14,0)</f>
        <v>9</v>
      </c>
      <c r="Q329" s="11" t="s">
        <v>33</v>
      </c>
      <c r="R329" s="4"/>
      <c r="S329" s="4"/>
      <c r="T329" s="4" t="s">
        <v>144</v>
      </c>
    </row>
    <row r="330" spans="1:26" ht="30" customHeight="1" x14ac:dyDescent="0.2">
      <c r="A330" s="14" t="s">
        <v>216</v>
      </c>
      <c r="B330" s="219" t="s">
        <v>217</v>
      </c>
      <c r="C330" s="220"/>
      <c r="D330" s="220"/>
      <c r="E330" s="220"/>
      <c r="F330" s="220"/>
      <c r="G330" s="220"/>
      <c r="H330" s="220"/>
      <c r="I330" s="221"/>
      <c r="J330" s="4">
        <v>5</v>
      </c>
      <c r="K330" s="4">
        <v>2</v>
      </c>
      <c r="L330" s="4">
        <v>1</v>
      </c>
      <c r="M330" s="4">
        <v>0</v>
      </c>
      <c r="N330" s="6">
        <f t="shared" si="26"/>
        <v>3</v>
      </c>
      <c r="O330" s="7">
        <f t="shared" si="27"/>
        <v>6</v>
      </c>
      <c r="P330" s="7">
        <f t="shared" si="28"/>
        <v>9</v>
      </c>
      <c r="Q330" s="11" t="s">
        <v>33</v>
      </c>
      <c r="R330" s="4"/>
      <c r="S330" s="4"/>
      <c r="T330" s="4" t="s">
        <v>143</v>
      </c>
      <c r="U330" s="241" t="str">
        <f>IF(J336&gt;=30,"Corect","Sunt necesare cel puțin 30 de credite")</f>
        <v>Corect</v>
      </c>
      <c r="V330" s="242"/>
      <c r="W330" s="242"/>
    </row>
    <row r="331" spans="1:26" ht="27" customHeight="1" x14ac:dyDescent="0.2">
      <c r="A331" s="14" t="s">
        <v>218</v>
      </c>
      <c r="B331" s="219" t="s">
        <v>219</v>
      </c>
      <c r="C331" s="220"/>
      <c r="D331" s="220"/>
      <c r="E331" s="220"/>
      <c r="F331" s="220"/>
      <c r="G331" s="220"/>
      <c r="H331" s="220"/>
      <c r="I331" s="221"/>
      <c r="J331" s="4">
        <v>4</v>
      </c>
      <c r="K331" s="4">
        <v>2</v>
      </c>
      <c r="L331" s="4">
        <v>1</v>
      </c>
      <c r="M331" s="4">
        <v>0</v>
      </c>
      <c r="N331" s="6">
        <f t="shared" si="26"/>
        <v>3</v>
      </c>
      <c r="O331" s="7">
        <f t="shared" si="27"/>
        <v>4</v>
      </c>
      <c r="P331" s="7">
        <f t="shared" si="28"/>
        <v>7</v>
      </c>
      <c r="Q331" s="11" t="s">
        <v>33</v>
      </c>
      <c r="R331" s="4"/>
      <c r="S331" s="4"/>
      <c r="T331" s="4" t="s">
        <v>144</v>
      </c>
    </row>
    <row r="332" spans="1:26" ht="30.75" customHeight="1" x14ac:dyDescent="0.2">
      <c r="A332" s="14" t="s">
        <v>220</v>
      </c>
      <c r="B332" s="420" t="s">
        <v>221</v>
      </c>
      <c r="C332" s="421"/>
      <c r="D332" s="421"/>
      <c r="E332" s="421"/>
      <c r="F332" s="421"/>
      <c r="G332" s="421"/>
      <c r="H332" s="421"/>
      <c r="I332" s="422"/>
      <c r="J332" s="4">
        <v>5</v>
      </c>
      <c r="K332" s="4">
        <v>2</v>
      </c>
      <c r="L332" s="4">
        <v>2</v>
      </c>
      <c r="M332" s="4">
        <v>0</v>
      </c>
      <c r="N332" s="6">
        <f t="shared" si="26"/>
        <v>4</v>
      </c>
      <c r="O332" s="7">
        <f t="shared" si="27"/>
        <v>5</v>
      </c>
      <c r="P332" s="7">
        <f t="shared" si="28"/>
        <v>9</v>
      </c>
      <c r="Q332" s="11" t="s">
        <v>33</v>
      </c>
      <c r="R332" s="4"/>
      <c r="S332" s="4"/>
      <c r="T332" s="4" t="s">
        <v>143</v>
      </c>
    </row>
    <row r="333" spans="1:26" ht="30.75" customHeight="1" x14ac:dyDescent="0.2">
      <c r="A333" s="14" t="s">
        <v>222</v>
      </c>
      <c r="B333" s="219" t="s">
        <v>223</v>
      </c>
      <c r="C333" s="220"/>
      <c r="D333" s="220"/>
      <c r="E333" s="220"/>
      <c r="F333" s="220"/>
      <c r="G333" s="220"/>
      <c r="H333" s="220"/>
      <c r="I333" s="221"/>
      <c r="J333" s="4">
        <v>3</v>
      </c>
      <c r="K333" s="4">
        <v>0</v>
      </c>
      <c r="L333" s="4">
        <v>2</v>
      </c>
      <c r="M333" s="4">
        <v>0</v>
      </c>
      <c r="N333" s="6">
        <f t="shared" si="26"/>
        <v>2</v>
      </c>
      <c r="O333" s="7">
        <f t="shared" si="27"/>
        <v>3</v>
      </c>
      <c r="P333" s="7">
        <f t="shared" si="28"/>
        <v>5</v>
      </c>
      <c r="Q333" s="11"/>
      <c r="R333" s="4" t="s">
        <v>29</v>
      </c>
      <c r="S333" s="4"/>
      <c r="T333" s="4" t="s">
        <v>144</v>
      </c>
    </row>
    <row r="334" spans="1:26" ht="19.7" customHeight="1" x14ac:dyDescent="0.2">
      <c r="A334" s="14" t="s">
        <v>652</v>
      </c>
      <c r="B334" s="219" t="s">
        <v>224</v>
      </c>
      <c r="C334" s="220"/>
      <c r="D334" s="220"/>
      <c r="E334" s="220"/>
      <c r="F334" s="220"/>
      <c r="G334" s="220"/>
      <c r="H334" s="220"/>
      <c r="I334" s="221"/>
      <c r="J334" s="4">
        <v>4</v>
      </c>
      <c r="K334" s="4">
        <v>2</v>
      </c>
      <c r="L334" s="4">
        <v>2</v>
      </c>
      <c r="M334" s="4">
        <v>0</v>
      </c>
      <c r="N334" s="6">
        <f t="shared" si="26"/>
        <v>4</v>
      </c>
      <c r="O334" s="7">
        <f t="shared" si="27"/>
        <v>3</v>
      </c>
      <c r="P334" s="7">
        <f t="shared" si="28"/>
        <v>7</v>
      </c>
      <c r="Q334" s="11" t="s">
        <v>33</v>
      </c>
      <c r="R334" s="4"/>
      <c r="S334" s="4"/>
      <c r="T334" s="4" t="s">
        <v>144</v>
      </c>
    </row>
    <row r="335" spans="1:26" ht="19.7" customHeight="1" x14ac:dyDescent="0.2">
      <c r="A335" s="14" t="s">
        <v>652</v>
      </c>
      <c r="B335" s="219" t="s">
        <v>225</v>
      </c>
      <c r="C335" s="220"/>
      <c r="D335" s="220"/>
      <c r="E335" s="220"/>
      <c r="F335" s="220"/>
      <c r="G335" s="220"/>
      <c r="H335" s="220"/>
      <c r="I335" s="221"/>
      <c r="J335" s="4">
        <v>4</v>
      </c>
      <c r="K335" s="4">
        <v>2</v>
      </c>
      <c r="L335" s="4">
        <v>2</v>
      </c>
      <c r="M335" s="4">
        <v>0</v>
      </c>
      <c r="N335" s="6">
        <f t="shared" si="26"/>
        <v>4</v>
      </c>
      <c r="O335" s="7">
        <f t="shared" si="27"/>
        <v>3</v>
      </c>
      <c r="P335" s="7">
        <f t="shared" si="28"/>
        <v>7</v>
      </c>
      <c r="Q335" s="11" t="s">
        <v>33</v>
      </c>
      <c r="R335" s="4"/>
      <c r="S335" s="4"/>
      <c r="T335" s="4" t="s">
        <v>144</v>
      </c>
    </row>
    <row r="336" spans="1:26" ht="19.7" customHeight="1" x14ac:dyDescent="0.2">
      <c r="A336" s="8" t="s">
        <v>26</v>
      </c>
      <c r="B336" s="222"/>
      <c r="C336" s="223"/>
      <c r="D336" s="223"/>
      <c r="E336" s="223"/>
      <c r="F336" s="223"/>
      <c r="G336" s="223"/>
      <c r="H336" s="223"/>
      <c r="I336" s="224"/>
      <c r="J336" s="8">
        <f t="shared" ref="J336:P336" si="29">SUM(J329:J335)</f>
        <v>30</v>
      </c>
      <c r="K336" s="8">
        <f t="shared" si="29"/>
        <v>12</v>
      </c>
      <c r="L336" s="8">
        <f t="shared" si="29"/>
        <v>12</v>
      </c>
      <c r="M336" s="8">
        <f t="shared" si="29"/>
        <v>0</v>
      </c>
      <c r="N336" s="8">
        <f t="shared" si="29"/>
        <v>24</v>
      </c>
      <c r="O336" s="8">
        <f t="shared" si="29"/>
        <v>29</v>
      </c>
      <c r="P336" s="8">
        <f t="shared" si="29"/>
        <v>53</v>
      </c>
      <c r="Q336" s="8">
        <f>COUNTIF(Q329:Q335,"E")</f>
        <v>6</v>
      </c>
      <c r="R336" s="8">
        <f>COUNTIF(R329:R335,"C")</f>
        <v>1</v>
      </c>
      <c r="S336" s="8">
        <f>COUNTIF(S329:S335,"VP")</f>
        <v>0</v>
      </c>
      <c r="T336" s="39">
        <f>COUNTA(T329:T335)</f>
        <v>7</v>
      </c>
      <c r="U336" s="29"/>
      <c r="V336" s="29"/>
      <c r="W336" s="29"/>
      <c r="X336" s="29"/>
      <c r="Y336" s="29"/>
    </row>
    <row r="337" spans="1:26" ht="22.9" customHeight="1" x14ac:dyDescent="0.2">
      <c r="A337" s="43"/>
      <c r="B337" s="43"/>
      <c r="C337" s="43"/>
      <c r="D337" s="43"/>
      <c r="E337" s="43"/>
      <c r="F337" s="43"/>
      <c r="G337" s="43"/>
      <c r="H337" s="43"/>
      <c r="I337" s="43"/>
      <c r="J337" s="43"/>
      <c r="K337" s="43"/>
      <c r="L337" s="43"/>
      <c r="M337" s="43"/>
      <c r="N337" s="43"/>
      <c r="O337" s="43"/>
      <c r="P337" s="43"/>
      <c r="Q337" s="43"/>
      <c r="R337" s="43"/>
      <c r="S337" s="43"/>
      <c r="T337" s="43"/>
      <c r="U337" s="245" t="str">
        <f>IF(Q336&gt;=SUM(R336:S336),"Corect","E trebuie să fie cel puțin egal cu C+VP")</f>
        <v>Corect</v>
      </c>
      <c r="V337" s="246"/>
      <c r="W337" s="246"/>
      <c r="Z337" s="29"/>
    </row>
    <row r="338" spans="1:26" ht="19.7" customHeight="1" x14ac:dyDescent="0.2">
      <c r="A338" s="80"/>
      <c r="B338" s="80"/>
      <c r="C338" s="80"/>
      <c r="D338" s="80"/>
      <c r="E338" s="80"/>
      <c r="F338" s="80"/>
      <c r="G338" s="80"/>
      <c r="H338" s="80"/>
      <c r="I338" s="80"/>
      <c r="J338" s="80"/>
      <c r="K338" s="80"/>
      <c r="L338" s="80"/>
      <c r="M338" s="80"/>
      <c r="N338" s="80"/>
      <c r="O338" s="80"/>
      <c r="P338" s="80"/>
      <c r="Q338" s="80"/>
      <c r="R338" s="80"/>
      <c r="S338" s="80"/>
      <c r="T338" s="80"/>
      <c r="V338" s="56"/>
      <c r="W338" s="56"/>
    </row>
    <row r="339" spans="1:26" ht="12" customHeight="1" x14ac:dyDescent="0.2">
      <c r="A339" s="205" t="s">
        <v>46</v>
      </c>
      <c r="B339" s="206"/>
      <c r="C339" s="206"/>
      <c r="D339" s="206"/>
      <c r="E339" s="206"/>
      <c r="F339" s="206"/>
      <c r="G339" s="206"/>
      <c r="H339" s="206"/>
      <c r="I339" s="206"/>
      <c r="J339" s="206"/>
      <c r="K339" s="206"/>
      <c r="L339" s="206"/>
      <c r="M339" s="206"/>
      <c r="N339" s="206"/>
      <c r="O339" s="206"/>
      <c r="P339" s="206"/>
      <c r="Q339" s="206"/>
      <c r="R339" s="206"/>
      <c r="S339" s="206"/>
      <c r="T339" s="207"/>
    </row>
    <row r="340" spans="1:26" ht="12" customHeight="1" x14ac:dyDescent="0.2">
      <c r="A340" s="208"/>
      <c r="B340" s="209"/>
      <c r="C340" s="209"/>
      <c r="D340" s="209"/>
      <c r="E340" s="209"/>
      <c r="F340" s="209"/>
      <c r="G340" s="209"/>
      <c r="H340" s="209"/>
      <c r="I340" s="209"/>
      <c r="J340" s="209"/>
      <c r="K340" s="209"/>
      <c r="L340" s="209"/>
      <c r="M340" s="209"/>
      <c r="N340" s="209"/>
      <c r="O340" s="209"/>
      <c r="P340" s="209"/>
      <c r="Q340" s="209"/>
      <c r="R340" s="209"/>
      <c r="S340" s="209"/>
      <c r="T340" s="210"/>
    </row>
    <row r="341" spans="1:26" ht="19.7" customHeight="1" x14ac:dyDescent="0.2">
      <c r="A341" s="235" t="s">
        <v>28</v>
      </c>
      <c r="B341" s="205" t="s">
        <v>27</v>
      </c>
      <c r="C341" s="206"/>
      <c r="D341" s="206"/>
      <c r="E341" s="206"/>
      <c r="F341" s="206"/>
      <c r="G341" s="206"/>
      <c r="H341" s="206"/>
      <c r="I341" s="207"/>
      <c r="J341" s="225" t="s">
        <v>39</v>
      </c>
      <c r="K341" s="205" t="s">
        <v>25</v>
      </c>
      <c r="L341" s="206"/>
      <c r="M341" s="207"/>
      <c r="N341" s="205" t="s">
        <v>40</v>
      </c>
      <c r="O341" s="206"/>
      <c r="P341" s="207"/>
      <c r="Q341" s="205" t="s">
        <v>24</v>
      </c>
      <c r="R341" s="206"/>
      <c r="S341" s="207"/>
      <c r="T341" s="225" t="s">
        <v>23</v>
      </c>
    </row>
    <row r="342" spans="1:26" ht="19.7" customHeight="1" x14ac:dyDescent="0.2">
      <c r="A342" s="236"/>
      <c r="B342" s="238"/>
      <c r="C342" s="239"/>
      <c r="D342" s="239"/>
      <c r="E342" s="239"/>
      <c r="F342" s="239"/>
      <c r="G342" s="239"/>
      <c r="H342" s="239"/>
      <c r="I342" s="240"/>
      <c r="J342" s="226"/>
      <c r="K342" s="208"/>
      <c r="L342" s="209"/>
      <c r="M342" s="210"/>
      <c r="N342" s="208"/>
      <c r="O342" s="209"/>
      <c r="P342" s="210"/>
      <c r="Q342" s="208"/>
      <c r="R342" s="209"/>
      <c r="S342" s="210"/>
      <c r="T342" s="226"/>
    </row>
    <row r="343" spans="1:26" ht="23.25" customHeight="1" x14ac:dyDescent="0.2">
      <c r="A343" s="237"/>
      <c r="B343" s="208"/>
      <c r="C343" s="209"/>
      <c r="D343" s="209"/>
      <c r="E343" s="209"/>
      <c r="F343" s="209"/>
      <c r="G343" s="209"/>
      <c r="H343" s="209"/>
      <c r="I343" s="210"/>
      <c r="J343" s="227"/>
      <c r="K343" s="72" t="s">
        <v>29</v>
      </c>
      <c r="L343" s="72" t="s">
        <v>30</v>
      </c>
      <c r="M343" s="72" t="s">
        <v>31</v>
      </c>
      <c r="N343" s="72" t="s">
        <v>35</v>
      </c>
      <c r="O343" s="72" t="s">
        <v>7</v>
      </c>
      <c r="P343" s="72" t="s">
        <v>32</v>
      </c>
      <c r="Q343" s="72" t="s">
        <v>33</v>
      </c>
      <c r="R343" s="72" t="s">
        <v>29</v>
      </c>
      <c r="S343" s="72" t="s">
        <v>34</v>
      </c>
      <c r="T343" s="227"/>
    </row>
    <row r="344" spans="1:26" ht="27" customHeight="1" x14ac:dyDescent="0.2">
      <c r="A344" s="14" t="s">
        <v>226</v>
      </c>
      <c r="B344" s="219" t="s">
        <v>227</v>
      </c>
      <c r="C344" s="220"/>
      <c r="D344" s="220"/>
      <c r="E344" s="220"/>
      <c r="F344" s="220"/>
      <c r="G344" s="220"/>
      <c r="H344" s="220"/>
      <c r="I344" s="221"/>
      <c r="J344" s="4">
        <v>5</v>
      </c>
      <c r="K344" s="4">
        <v>2</v>
      </c>
      <c r="L344" s="4">
        <v>1</v>
      </c>
      <c r="M344" s="4">
        <v>0</v>
      </c>
      <c r="N344" s="6">
        <f>K344+L344+M344</f>
        <v>3</v>
      </c>
      <c r="O344" s="7">
        <f>P344-N344</f>
        <v>7</v>
      </c>
      <c r="P344" s="7">
        <f>ROUND(PRODUCT(J344,25)/12,0)</f>
        <v>10</v>
      </c>
      <c r="Q344" s="11" t="s">
        <v>33</v>
      </c>
      <c r="R344" s="4"/>
      <c r="S344" s="4"/>
      <c r="T344" s="4" t="s">
        <v>144</v>
      </c>
    </row>
    <row r="345" spans="1:26" ht="27.75" customHeight="1" x14ac:dyDescent="0.2">
      <c r="A345" s="14" t="s">
        <v>228</v>
      </c>
      <c r="B345" s="219" t="s">
        <v>229</v>
      </c>
      <c r="C345" s="220"/>
      <c r="D345" s="220"/>
      <c r="E345" s="220"/>
      <c r="F345" s="220"/>
      <c r="G345" s="220"/>
      <c r="H345" s="220"/>
      <c r="I345" s="221"/>
      <c r="J345" s="4">
        <v>5</v>
      </c>
      <c r="K345" s="4">
        <v>2</v>
      </c>
      <c r="L345" s="4">
        <v>3</v>
      </c>
      <c r="M345" s="4">
        <v>0</v>
      </c>
      <c r="N345" s="6">
        <f t="shared" ref="N345:N349" si="30">K345+L345+M345</f>
        <v>5</v>
      </c>
      <c r="O345" s="7">
        <f t="shared" ref="O345:O349" si="31">P345-N345</f>
        <v>5</v>
      </c>
      <c r="P345" s="7">
        <f t="shared" ref="P345:P349" si="32">ROUND(PRODUCT(J345,25)/12,0)</f>
        <v>10</v>
      </c>
      <c r="Q345" s="11"/>
      <c r="R345" s="4" t="s">
        <v>29</v>
      </c>
      <c r="S345" s="4"/>
      <c r="T345" s="4" t="s">
        <v>144</v>
      </c>
      <c r="U345" s="243" t="str">
        <f>IF(J350&gt;=30,"Corect","Sunt necesare cel puțin 30 de credite")</f>
        <v>Corect</v>
      </c>
      <c r="V345" s="244"/>
      <c r="W345" s="244"/>
      <c r="X345" s="29"/>
      <c r="Y345" s="29"/>
    </row>
    <row r="346" spans="1:26" ht="22.5" customHeight="1" x14ac:dyDescent="0.2">
      <c r="A346" s="14" t="s">
        <v>230</v>
      </c>
      <c r="B346" s="219" t="s">
        <v>231</v>
      </c>
      <c r="C346" s="220"/>
      <c r="D346" s="220"/>
      <c r="E346" s="220"/>
      <c r="F346" s="220"/>
      <c r="G346" s="220"/>
      <c r="H346" s="220"/>
      <c r="I346" s="221"/>
      <c r="J346" s="4">
        <v>5</v>
      </c>
      <c r="K346" s="4">
        <v>2</v>
      </c>
      <c r="L346" s="4">
        <v>2</v>
      </c>
      <c r="M346" s="4">
        <v>0</v>
      </c>
      <c r="N346" s="6">
        <f t="shared" si="30"/>
        <v>4</v>
      </c>
      <c r="O346" s="7">
        <f t="shared" si="31"/>
        <v>6</v>
      </c>
      <c r="P346" s="7">
        <f t="shared" si="32"/>
        <v>10</v>
      </c>
      <c r="Q346" s="11"/>
      <c r="R346" s="4" t="s">
        <v>29</v>
      </c>
      <c r="S346" s="4"/>
      <c r="T346" s="4" t="s">
        <v>144</v>
      </c>
      <c r="Z346" s="29"/>
    </row>
    <row r="347" spans="1:26" ht="19.7" customHeight="1" x14ac:dyDescent="0.2">
      <c r="A347" s="14" t="s">
        <v>232</v>
      </c>
      <c r="B347" s="219" t="s">
        <v>647</v>
      </c>
      <c r="C347" s="220"/>
      <c r="D347" s="220"/>
      <c r="E347" s="220"/>
      <c r="F347" s="220"/>
      <c r="G347" s="220"/>
      <c r="H347" s="220"/>
      <c r="I347" s="221"/>
      <c r="J347" s="4">
        <v>5</v>
      </c>
      <c r="K347" s="4">
        <v>2</v>
      </c>
      <c r="L347" s="4">
        <v>0</v>
      </c>
      <c r="M347" s="4">
        <v>3</v>
      </c>
      <c r="N347" s="6">
        <f t="shared" si="30"/>
        <v>5</v>
      </c>
      <c r="O347" s="7">
        <f t="shared" si="31"/>
        <v>5</v>
      </c>
      <c r="P347" s="7">
        <f t="shared" si="32"/>
        <v>10</v>
      </c>
      <c r="Q347" s="11"/>
      <c r="R347" s="4" t="s">
        <v>29</v>
      </c>
      <c r="S347" s="4"/>
      <c r="T347" s="4" t="s">
        <v>143</v>
      </c>
    </row>
    <row r="348" spans="1:26" ht="19.7" customHeight="1" x14ac:dyDescent="0.2">
      <c r="A348" s="14" t="s">
        <v>653</v>
      </c>
      <c r="B348" s="219" t="s">
        <v>233</v>
      </c>
      <c r="C348" s="220"/>
      <c r="D348" s="220"/>
      <c r="E348" s="220"/>
      <c r="F348" s="220"/>
      <c r="G348" s="220"/>
      <c r="H348" s="220"/>
      <c r="I348" s="221"/>
      <c r="J348" s="4">
        <v>5</v>
      </c>
      <c r="K348" s="4">
        <v>2</v>
      </c>
      <c r="L348" s="4">
        <v>1</v>
      </c>
      <c r="M348" s="4">
        <v>0</v>
      </c>
      <c r="N348" s="6">
        <f t="shared" si="30"/>
        <v>3</v>
      </c>
      <c r="O348" s="7">
        <f t="shared" si="31"/>
        <v>7</v>
      </c>
      <c r="P348" s="7">
        <f t="shared" si="32"/>
        <v>10</v>
      </c>
      <c r="Q348" s="11" t="s">
        <v>33</v>
      </c>
      <c r="R348" s="4"/>
      <c r="S348" s="4"/>
      <c r="T348" s="4" t="s">
        <v>144</v>
      </c>
    </row>
    <row r="349" spans="1:26" ht="19.7" customHeight="1" x14ac:dyDescent="0.2">
      <c r="A349" s="14" t="s">
        <v>653</v>
      </c>
      <c r="B349" s="219" t="s">
        <v>234</v>
      </c>
      <c r="C349" s="220"/>
      <c r="D349" s="220"/>
      <c r="E349" s="220"/>
      <c r="F349" s="220"/>
      <c r="G349" s="220"/>
      <c r="H349" s="220"/>
      <c r="I349" s="221"/>
      <c r="J349" s="4">
        <v>5</v>
      </c>
      <c r="K349" s="4">
        <v>2</v>
      </c>
      <c r="L349" s="4">
        <v>1</v>
      </c>
      <c r="M349" s="4">
        <v>0</v>
      </c>
      <c r="N349" s="6">
        <f t="shared" si="30"/>
        <v>3</v>
      </c>
      <c r="O349" s="7">
        <f t="shared" si="31"/>
        <v>7</v>
      </c>
      <c r="P349" s="7">
        <f t="shared" si="32"/>
        <v>10</v>
      </c>
      <c r="Q349" s="11" t="s">
        <v>33</v>
      </c>
      <c r="R349" s="4"/>
      <c r="S349" s="4"/>
      <c r="T349" s="4" t="s">
        <v>144</v>
      </c>
      <c r="U349" s="29"/>
      <c r="V349" s="29"/>
      <c r="W349" s="29"/>
      <c r="X349" s="29"/>
      <c r="Y349" s="29"/>
    </row>
    <row r="350" spans="1:26" ht="19.7" customHeight="1" x14ac:dyDescent="0.2">
      <c r="A350" s="8" t="s">
        <v>26</v>
      </c>
      <c r="B350" s="222"/>
      <c r="C350" s="223"/>
      <c r="D350" s="223"/>
      <c r="E350" s="223"/>
      <c r="F350" s="223"/>
      <c r="G350" s="223"/>
      <c r="H350" s="223"/>
      <c r="I350" s="224"/>
      <c r="J350" s="8">
        <f t="shared" ref="J350:P350" si="33">SUM(J344:J349)</f>
        <v>30</v>
      </c>
      <c r="K350" s="8">
        <f t="shared" si="33"/>
        <v>12</v>
      </c>
      <c r="L350" s="8">
        <f t="shared" si="33"/>
        <v>8</v>
      </c>
      <c r="M350" s="8">
        <f t="shared" si="33"/>
        <v>3</v>
      </c>
      <c r="N350" s="8">
        <f t="shared" si="33"/>
        <v>23</v>
      </c>
      <c r="O350" s="8">
        <f t="shared" si="33"/>
        <v>37</v>
      </c>
      <c r="P350" s="8">
        <f t="shared" si="33"/>
        <v>60</v>
      </c>
      <c r="Q350" s="8">
        <f>COUNTIF(Q344:Q349,"E")</f>
        <v>3</v>
      </c>
      <c r="R350" s="8">
        <f>COUNTIF(R344:R349,"C")</f>
        <v>3</v>
      </c>
      <c r="S350" s="8">
        <f>COUNTIF(S344:S349,"VP")</f>
        <v>0</v>
      </c>
      <c r="T350" s="39">
        <f>COUNTA(T344:T349)</f>
        <v>6</v>
      </c>
      <c r="Z350" s="29"/>
    </row>
    <row r="351" spans="1:26" ht="12.75" customHeight="1" x14ac:dyDescent="0.2">
      <c r="A351" s="103" t="s">
        <v>664</v>
      </c>
      <c r="B351" s="103"/>
      <c r="C351" s="103"/>
      <c r="D351" s="103"/>
      <c r="E351" s="103"/>
      <c r="F351" s="103"/>
      <c r="G351" s="103"/>
      <c r="H351" s="103"/>
      <c r="I351" s="103"/>
      <c r="J351" s="103"/>
      <c r="K351" s="103"/>
      <c r="L351" s="103"/>
      <c r="M351" s="103"/>
      <c r="N351" s="103"/>
      <c r="O351" s="103"/>
      <c r="P351" s="103"/>
      <c r="Q351" s="103"/>
      <c r="R351" s="103"/>
      <c r="S351" s="103"/>
      <c r="T351" s="103"/>
      <c r="U351" s="245" t="str">
        <f>IF(Q350&gt;=SUM(R350:S350),"Corect","E trebuie să fie cel puțin egal cu C+VP")</f>
        <v>Corect</v>
      </c>
      <c r="V351" s="246"/>
      <c r="W351" s="246"/>
    </row>
    <row r="352" spans="1:26" ht="19.7" customHeight="1" x14ac:dyDescent="0.2">
      <c r="A352" s="105"/>
      <c r="B352" s="105"/>
      <c r="C352" s="105"/>
      <c r="D352" s="105"/>
      <c r="E352" s="105"/>
      <c r="F352" s="105"/>
      <c r="G352" s="105"/>
      <c r="H352" s="105"/>
      <c r="I352" s="105"/>
      <c r="J352" s="105"/>
      <c r="K352" s="105"/>
      <c r="L352" s="105"/>
      <c r="M352" s="105"/>
      <c r="N352" s="105"/>
      <c r="O352" s="105"/>
      <c r="P352" s="105"/>
      <c r="Q352" s="105"/>
      <c r="R352" s="105"/>
      <c r="S352" s="105"/>
      <c r="T352" s="105"/>
      <c r="V352" s="56"/>
      <c r="W352" s="56"/>
    </row>
    <row r="353" spans="1:25" ht="25.9" customHeight="1" x14ac:dyDescent="0.2">
      <c r="B353" s="3"/>
      <c r="C353" s="3"/>
      <c r="D353" s="3"/>
      <c r="E353" s="3"/>
      <c r="F353" s="3"/>
      <c r="G353" s="3"/>
      <c r="M353" s="3"/>
      <c r="N353" s="3"/>
      <c r="O353" s="3"/>
      <c r="P353" s="3"/>
      <c r="Q353" s="3"/>
      <c r="R353" s="3"/>
      <c r="S353" s="3"/>
    </row>
    <row r="354" spans="1:25" ht="7.5" customHeight="1" x14ac:dyDescent="0.2">
      <c r="A354" s="205" t="s">
        <v>47</v>
      </c>
      <c r="B354" s="206"/>
      <c r="C354" s="206"/>
      <c r="D354" s="206"/>
      <c r="E354" s="206"/>
      <c r="F354" s="206"/>
      <c r="G354" s="206"/>
      <c r="H354" s="206"/>
      <c r="I354" s="206"/>
      <c r="J354" s="206"/>
      <c r="K354" s="206"/>
      <c r="L354" s="206"/>
      <c r="M354" s="206"/>
      <c r="N354" s="206"/>
      <c r="O354" s="206"/>
      <c r="P354" s="206"/>
      <c r="Q354" s="206"/>
      <c r="R354" s="206"/>
      <c r="S354" s="206"/>
      <c r="T354" s="207"/>
    </row>
    <row r="355" spans="1:25" ht="7.5" customHeight="1" x14ac:dyDescent="0.2">
      <c r="A355" s="208"/>
      <c r="B355" s="209"/>
      <c r="C355" s="209"/>
      <c r="D355" s="209"/>
      <c r="E355" s="209"/>
      <c r="F355" s="209"/>
      <c r="G355" s="209"/>
      <c r="H355" s="209"/>
      <c r="I355" s="209"/>
      <c r="J355" s="209"/>
      <c r="K355" s="209"/>
      <c r="L355" s="209"/>
      <c r="M355" s="209"/>
      <c r="N355" s="209"/>
      <c r="O355" s="209"/>
      <c r="P355" s="209"/>
      <c r="Q355" s="209"/>
      <c r="R355" s="209"/>
      <c r="S355" s="209"/>
      <c r="T355" s="210"/>
      <c r="U355" s="2"/>
      <c r="V355" s="2"/>
      <c r="W355" s="2"/>
      <c r="X355" s="2"/>
      <c r="Y355" s="2"/>
    </row>
    <row r="356" spans="1:25" ht="9" customHeight="1" x14ac:dyDescent="0.2">
      <c r="A356" s="235" t="s">
        <v>28</v>
      </c>
      <c r="B356" s="205" t="s">
        <v>27</v>
      </c>
      <c r="C356" s="206"/>
      <c r="D356" s="206"/>
      <c r="E356" s="206"/>
      <c r="F356" s="206"/>
      <c r="G356" s="206"/>
      <c r="H356" s="206"/>
      <c r="I356" s="207"/>
      <c r="J356" s="225" t="s">
        <v>39</v>
      </c>
      <c r="K356" s="205" t="s">
        <v>25</v>
      </c>
      <c r="L356" s="206"/>
      <c r="M356" s="207"/>
      <c r="N356" s="205" t="s">
        <v>40</v>
      </c>
      <c r="O356" s="206"/>
      <c r="P356" s="207"/>
      <c r="Q356" s="205" t="s">
        <v>24</v>
      </c>
      <c r="R356" s="206"/>
      <c r="S356" s="207"/>
      <c r="T356" s="225" t="s">
        <v>23</v>
      </c>
      <c r="U356" s="2"/>
      <c r="V356" s="2"/>
      <c r="W356" s="2"/>
      <c r="X356" s="2"/>
      <c r="Y356" s="2"/>
    </row>
    <row r="357" spans="1:25" ht="9" customHeight="1" x14ac:dyDescent="0.2">
      <c r="A357" s="236"/>
      <c r="B357" s="238"/>
      <c r="C357" s="239"/>
      <c r="D357" s="239"/>
      <c r="E357" s="239"/>
      <c r="F357" s="239"/>
      <c r="G357" s="239"/>
      <c r="H357" s="239"/>
      <c r="I357" s="240"/>
      <c r="J357" s="226"/>
      <c r="K357" s="208"/>
      <c r="L357" s="209"/>
      <c r="M357" s="210"/>
      <c r="N357" s="208"/>
      <c r="O357" s="209"/>
      <c r="P357" s="210"/>
      <c r="Q357" s="208"/>
      <c r="R357" s="209"/>
      <c r="S357" s="210"/>
      <c r="T357" s="226"/>
      <c r="U357" s="2"/>
      <c r="V357" s="2"/>
      <c r="W357" s="2"/>
      <c r="X357" s="2"/>
      <c r="Y357" s="2"/>
    </row>
    <row r="358" spans="1:25" ht="9" customHeight="1" x14ac:dyDescent="0.2">
      <c r="A358" s="237"/>
      <c r="B358" s="208"/>
      <c r="C358" s="209"/>
      <c r="D358" s="209"/>
      <c r="E358" s="209"/>
      <c r="F358" s="209"/>
      <c r="G358" s="209"/>
      <c r="H358" s="209"/>
      <c r="I358" s="210"/>
      <c r="J358" s="227"/>
      <c r="K358" s="72" t="s">
        <v>29</v>
      </c>
      <c r="L358" s="72" t="s">
        <v>30</v>
      </c>
      <c r="M358" s="72" t="s">
        <v>31</v>
      </c>
      <c r="N358" s="72" t="s">
        <v>35</v>
      </c>
      <c r="O358" s="72" t="s">
        <v>7</v>
      </c>
      <c r="P358" s="72" t="s">
        <v>32</v>
      </c>
      <c r="Q358" s="72" t="s">
        <v>33</v>
      </c>
      <c r="R358" s="72" t="s">
        <v>29</v>
      </c>
      <c r="S358" s="72" t="s">
        <v>34</v>
      </c>
      <c r="T358" s="227"/>
      <c r="U358" s="2"/>
      <c r="V358" s="2"/>
      <c r="W358" s="2"/>
      <c r="X358" s="2"/>
      <c r="Y358" s="2"/>
    </row>
    <row r="359" spans="1:25" x14ac:dyDescent="0.2">
      <c r="A359" s="37" t="s">
        <v>645</v>
      </c>
      <c r="B359" s="360" t="s">
        <v>265</v>
      </c>
      <c r="C359" s="361"/>
      <c r="D359" s="361"/>
      <c r="E359" s="361"/>
      <c r="F359" s="361"/>
      <c r="G359" s="361"/>
      <c r="H359" s="361"/>
      <c r="I359" s="361"/>
      <c r="J359" s="361"/>
      <c r="K359" s="361"/>
      <c r="L359" s="361"/>
      <c r="M359" s="361"/>
      <c r="N359" s="361"/>
      <c r="O359" s="361"/>
      <c r="P359" s="361"/>
      <c r="Q359" s="361"/>
      <c r="R359" s="361"/>
      <c r="S359" s="361"/>
      <c r="T359" s="362"/>
      <c r="U359" s="2"/>
      <c r="V359" s="2"/>
      <c r="W359" s="2"/>
      <c r="X359" s="2"/>
      <c r="Y359" s="2"/>
    </row>
    <row r="360" spans="1:25" x14ac:dyDescent="0.2">
      <c r="A360" s="58" t="s">
        <v>273</v>
      </c>
      <c r="B360" s="281" t="s">
        <v>271</v>
      </c>
      <c r="C360" s="282"/>
      <c r="D360" s="282"/>
      <c r="E360" s="282"/>
      <c r="F360" s="282"/>
      <c r="G360" s="282"/>
      <c r="H360" s="282"/>
      <c r="I360" s="283"/>
      <c r="J360" s="12">
        <v>4</v>
      </c>
      <c r="K360" s="12">
        <v>2</v>
      </c>
      <c r="L360" s="12">
        <v>1</v>
      </c>
      <c r="M360" s="12">
        <v>0</v>
      </c>
      <c r="N360" s="7">
        <f t="shared" ref="N360" si="34">K360+L360+M360</f>
        <v>3</v>
      </c>
      <c r="O360" s="7">
        <f t="shared" ref="O360" si="35">P360-N360</f>
        <v>4</v>
      </c>
      <c r="P360" s="7">
        <f t="shared" ref="P360" si="36">ROUND(PRODUCT(J360,25)/14,0)</f>
        <v>7</v>
      </c>
      <c r="Q360" s="11"/>
      <c r="R360" s="4" t="s">
        <v>29</v>
      </c>
      <c r="S360" s="4"/>
      <c r="T360" s="4" t="s">
        <v>144</v>
      </c>
      <c r="U360" s="2"/>
      <c r="V360" s="2"/>
      <c r="W360" s="2"/>
      <c r="X360" s="2"/>
      <c r="Y360" s="2"/>
    </row>
    <row r="361" spans="1:25" x14ac:dyDescent="0.2">
      <c r="A361" s="58" t="s">
        <v>235</v>
      </c>
      <c r="B361" s="366" t="s">
        <v>236</v>
      </c>
      <c r="C361" s="367"/>
      <c r="D361" s="367"/>
      <c r="E361" s="367"/>
      <c r="F361" s="367"/>
      <c r="G361" s="367"/>
      <c r="H361" s="367"/>
      <c r="I361" s="368"/>
      <c r="J361" s="12">
        <v>4</v>
      </c>
      <c r="K361" s="12">
        <v>2</v>
      </c>
      <c r="L361" s="12">
        <v>1</v>
      </c>
      <c r="M361" s="12">
        <v>0</v>
      </c>
      <c r="N361" s="7">
        <f>K361+L361+M361</f>
        <v>3</v>
      </c>
      <c r="O361" s="7">
        <f>P361-N361</f>
        <v>4</v>
      </c>
      <c r="P361" s="7">
        <f>ROUND(PRODUCT(J361,25)/14,0)</f>
        <v>7</v>
      </c>
      <c r="Q361" s="11"/>
      <c r="R361" s="4" t="s">
        <v>29</v>
      </c>
      <c r="S361" s="4"/>
      <c r="T361" s="4" t="s">
        <v>144</v>
      </c>
      <c r="U361" s="2"/>
      <c r="V361" s="2"/>
      <c r="W361" s="2"/>
      <c r="X361" s="2"/>
      <c r="Y361" s="2"/>
    </row>
    <row r="362" spans="1:25" ht="12.75" customHeight="1" x14ac:dyDescent="0.2">
      <c r="A362" s="37" t="s">
        <v>650</v>
      </c>
      <c r="B362" s="370" t="s">
        <v>256</v>
      </c>
      <c r="C362" s="371"/>
      <c r="D362" s="371"/>
      <c r="E362" s="371"/>
      <c r="F362" s="371"/>
      <c r="G362" s="371"/>
      <c r="H362" s="371"/>
      <c r="I362" s="371"/>
      <c r="J362" s="371"/>
      <c r="K362" s="371"/>
      <c r="L362" s="371"/>
      <c r="M362" s="371"/>
      <c r="N362" s="371"/>
      <c r="O362" s="371"/>
      <c r="P362" s="371"/>
      <c r="Q362" s="371"/>
      <c r="R362" s="371"/>
      <c r="S362" s="371"/>
      <c r="T362" s="372"/>
    </row>
    <row r="363" spans="1:25" ht="26.25" customHeight="1" x14ac:dyDescent="0.2">
      <c r="A363" s="35" t="s">
        <v>237</v>
      </c>
      <c r="B363" s="386" t="s">
        <v>238</v>
      </c>
      <c r="C363" s="387"/>
      <c r="D363" s="387"/>
      <c r="E363" s="387"/>
      <c r="F363" s="387"/>
      <c r="G363" s="387"/>
      <c r="H363" s="387"/>
      <c r="I363" s="388"/>
      <c r="J363" s="12">
        <v>4</v>
      </c>
      <c r="K363" s="12">
        <v>2</v>
      </c>
      <c r="L363" s="12">
        <v>1</v>
      </c>
      <c r="M363" s="12">
        <v>0</v>
      </c>
      <c r="N363" s="7">
        <f t="shared" ref="N363:N365" si="37">K363+L363+M363</f>
        <v>3</v>
      </c>
      <c r="O363" s="7">
        <f t="shared" ref="O363:O365" si="38">P363-N363</f>
        <v>4</v>
      </c>
      <c r="P363" s="7">
        <f t="shared" ref="P363:P365" si="39">ROUND(PRODUCT(J363,25)/14,0)</f>
        <v>7</v>
      </c>
      <c r="Q363" s="11" t="s">
        <v>33</v>
      </c>
      <c r="R363" s="4"/>
      <c r="S363" s="4"/>
      <c r="T363" s="4" t="s">
        <v>144</v>
      </c>
      <c r="U363" s="26"/>
      <c r="V363" s="26"/>
      <c r="W363" s="26"/>
      <c r="X363" s="26"/>
      <c r="Y363" s="26"/>
    </row>
    <row r="364" spans="1:25" x14ac:dyDescent="0.2">
      <c r="A364" s="35" t="s">
        <v>239</v>
      </c>
      <c r="B364" s="281" t="s">
        <v>240</v>
      </c>
      <c r="C364" s="282"/>
      <c r="D364" s="282"/>
      <c r="E364" s="282"/>
      <c r="F364" s="282"/>
      <c r="G364" s="282"/>
      <c r="H364" s="282"/>
      <c r="I364" s="283"/>
      <c r="J364" s="12">
        <v>4</v>
      </c>
      <c r="K364" s="12">
        <v>2</v>
      </c>
      <c r="L364" s="12">
        <v>1</v>
      </c>
      <c r="M364" s="12">
        <v>0</v>
      </c>
      <c r="N364" s="7">
        <f t="shared" si="37"/>
        <v>3</v>
      </c>
      <c r="O364" s="7">
        <f t="shared" si="38"/>
        <v>4</v>
      </c>
      <c r="P364" s="7">
        <f t="shared" si="39"/>
        <v>7</v>
      </c>
      <c r="Q364" s="11" t="s">
        <v>33</v>
      </c>
      <c r="R364" s="4"/>
      <c r="S364" s="4"/>
      <c r="T364" s="4" t="s">
        <v>144</v>
      </c>
      <c r="U364" s="26"/>
      <c r="V364" s="26"/>
      <c r="W364" s="26"/>
      <c r="X364" s="26"/>
      <c r="Y364" s="26"/>
    </row>
    <row r="365" spans="1:25" ht="24.75" customHeight="1" x14ac:dyDescent="0.2">
      <c r="A365" s="59" t="s">
        <v>633</v>
      </c>
      <c r="B365" s="411" t="s">
        <v>270</v>
      </c>
      <c r="C365" s="412"/>
      <c r="D365" s="412"/>
      <c r="E365" s="412"/>
      <c r="F365" s="412"/>
      <c r="G365" s="412"/>
      <c r="H365" s="412"/>
      <c r="I365" s="413"/>
      <c r="J365" s="60">
        <v>4</v>
      </c>
      <c r="K365" s="60">
        <v>2</v>
      </c>
      <c r="L365" s="60">
        <v>1</v>
      </c>
      <c r="M365" s="60">
        <v>0</v>
      </c>
      <c r="N365" s="7">
        <f t="shared" si="37"/>
        <v>3</v>
      </c>
      <c r="O365" s="7">
        <f t="shared" si="38"/>
        <v>4</v>
      </c>
      <c r="P365" s="7">
        <f t="shared" si="39"/>
        <v>7</v>
      </c>
      <c r="Q365" s="11"/>
      <c r="R365" s="4" t="s">
        <v>29</v>
      </c>
      <c r="S365" s="4"/>
      <c r="T365" s="4" t="s">
        <v>144</v>
      </c>
      <c r="U365" s="26"/>
      <c r="V365" s="26"/>
      <c r="W365" s="26"/>
      <c r="X365" s="26"/>
      <c r="Y365" s="26"/>
    </row>
    <row r="366" spans="1:25" x14ac:dyDescent="0.2">
      <c r="A366" s="37" t="s">
        <v>651</v>
      </c>
      <c r="B366" s="370" t="s">
        <v>257</v>
      </c>
      <c r="C366" s="371"/>
      <c r="D366" s="371"/>
      <c r="E366" s="371"/>
      <c r="F366" s="371"/>
      <c r="G366" s="371"/>
      <c r="H366" s="371"/>
      <c r="I366" s="371"/>
      <c r="J366" s="371"/>
      <c r="K366" s="371"/>
      <c r="L366" s="371"/>
      <c r="M366" s="371"/>
      <c r="N366" s="371"/>
      <c r="O366" s="371"/>
      <c r="P366" s="371"/>
      <c r="Q366" s="371"/>
      <c r="R366" s="371"/>
      <c r="S366" s="371"/>
      <c r="T366" s="372"/>
      <c r="U366" s="26"/>
      <c r="V366" s="26"/>
      <c r="W366" s="26"/>
      <c r="X366" s="26"/>
      <c r="Y366" s="26"/>
    </row>
    <row r="367" spans="1:25" x14ac:dyDescent="0.2">
      <c r="A367" s="58" t="s">
        <v>241</v>
      </c>
      <c r="B367" s="281" t="s">
        <v>242</v>
      </c>
      <c r="C367" s="282"/>
      <c r="D367" s="282"/>
      <c r="E367" s="282"/>
      <c r="F367" s="282"/>
      <c r="G367" s="282"/>
      <c r="H367" s="282"/>
      <c r="I367" s="283"/>
      <c r="J367" s="12">
        <v>4</v>
      </c>
      <c r="K367" s="12">
        <v>2</v>
      </c>
      <c r="L367" s="12">
        <v>1</v>
      </c>
      <c r="M367" s="12">
        <v>0</v>
      </c>
      <c r="N367" s="7">
        <f>K367+L367+M367</f>
        <v>3</v>
      </c>
      <c r="O367" s="7">
        <f>P367-N367</f>
        <v>4</v>
      </c>
      <c r="P367" s="7">
        <f>ROUND(PRODUCT(J367,25)/14,0)</f>
        <v>7</v>
      </c>
      <c r="Q367" s="11" t="s">
        <v>33</v>
      </c>
      <c r="R367" s="4"/>
      <c r="S367" s="4"/>
      <c r="T367" s="4" t="s">
        <v>144</v>
      </c>
      <c r="U367" s="26"/>
      <c r="V367" s="26"/>
      <c r="W367" s="26"/>
      <c r="X367" s="26"/>
      <c r="Y367" s="26"/>
    </row>
    <row r="368" spans="1:25" ht="12.75" customHeight="1" x14ac:dyDescent="0.2">
      <c r="A368" s="58" t="s">
        <v>634</v>
      </c>
      <c r="B368" s="366" t="s">
        <v>636</v>
      </c>
      <c r="C368" s="367"/>
      <c r="D368" s="367"/>
      <c r="E368" s="367"/>
      <c r="F368" s="367"/>
      <c r="G368" s="367"/>
      <c r="H368" s="367"/>
      <c r="I368" s="368"/>
      <c r="J368" s="12">
        <v>4</v>
      </c>
      <c r="K368" s="12">
        <v>2</v>
      </c>
      <c r="L368" s="12">
        <v>1</v>
      </c>
      <c r="M368" s="12">
        <v>0</v>
      </c>
      <c r="N368" s="7">
        <f>K368+L368+M368</f>
        <v>3</v>
      </c>
      <c r="O368" s="7">
        <f t="shared" ref="O368:O370" si="40">P368-N368</f>
        <v>4</v>
      </c>
      <c r="P368" s="7">
        <f t="shared" ref="P368:P370" si="41">ROUND(PRODUCT(J368,25)/14,0)</f>
        <v>7</v>
      </c>
      <c r="Q368" s="11" t="s">
        <v>33</v>
      </c>
      <c r="R368" s="4"/>
      <c r="S368" s="4"/>
      <c r="T368" s="4" t="s">
        <v>144</v>
      </c>
      <c r="U368" s="26"/>
      <c r="V368" s="26"/>
      <c r="W368" s="26"/>
      <c r="X368" s="26"/>
      <c r="Y368" s="26"/>
    </row>
    <row r="369" spans="1:33" x14ac:dyDescent="0.2">
      <c r="A369" s="58" t="s">
        <v>243</v>
      </c>
      <c r="B369" s="281" t="s">
        <v>244</v>
      </c>
      <c r="C369" s="282"/>
      <c r="D369" s="282"/>
      <c r="E369" s="282"/>
      <c r="F369" s="282"/>
      <c r="G369" s="282"/>
      <c r="H369" s="282"/>
      <c r="I369" s="283"/>
      <c r="J369" s="12">
        <v>4</v>
      </c>
      <c r="K369" s="12">
        <v>2</v>
      </c>
      <c r="L369" s="12">
        <v>1</v>
      </c>
      <c r="M369" s="12">
        <v>0</v>
      </c>
      <c r="N369" s="7">
        <f>K369+L369+M369</f>
        <v>3</v>
      </c>
      <c r="O369" s="7">
        <f t="shared" si="40"/>
        <v>4</v>
      </c>
      <c r="P369" s="7">
        <f t="shared" si="41"/>
        <v>7</v>
      </c>
      <c r="Q369" s="11" t="s">
        <v>33</v>
      </c>
      <c r="R369" s="4"/>
      <c r="S369" s="4"/>
      <c r="T369" s="4" t="s">
        <v>144</v>
      </c>
      <c r="U369" s="26"/>
      <c r="V369" s="26"/>
      <c r="W369" s="26"/>
      <c r="X369" s="26"/>
      <c r="Y369" s="26"/>
      <c r="Z369" s="29"/>
    </row>
    <row r="370" spans="1:33" ht="23.25" customHeight="1" x14ac:dyDescent="0.2">
      <c r="A370" s="58"/>
      <c r="B370" s="386" t="s">
        <v>245</v>
      </c>
      <c r="C370" s="387"/>
      <c r="D370" s="387"/>
      <c r="E370" s="387"/>
      <c r="F370" s="387"/>
      <c r="G370" s="387"/>
      <c r="H370" s="387"/>
      <c r="I370" s="388"/>
      <c r="J370" s="12">
        <v>4</v>
      </c>
      <c r="K370" s="12">
        <v>2</v>
      </c>
      <c r="L370" s="12">
        <v>1</v>
      </c>
      <c r="M370" s="12">
        <v>0</v>
      </c>
      <c r="N370" s="7">
        <f>K370+L370+M370</f>
        <v>3</v>
      </c>
      <c r="O370" s="7">
        <f t="shared" si="40"/>
        <v>4</v>
      </c>
      <c r="P370" s="7">
        <f t="shared" si="41"/>
        <v>7</v>
      </c>
      <c r="Q370" s="11" t="s">
        <v>33</v>
      </c>
      <c r="R370" s="4"/>
      <c r="S370" s="4"/>
      <c r="T370" s="4" t="s">
        <v>144</v>
      </c>
    </row>
    <row r="371" spans="1:33" ht="12.75" customHeight="1" x14ac:dyDescent="0.2">
      <c r="A371" s="37" t="s">
        <v>652</v>
      </c>
      <c r="B371" s="370" t="s">
        <v>258</v>
      </c>
      <c r="C371" s="371"/>
      <c r="D371" s="371"/>
      <c r="E371" s="371"/>
      <c r="F371" s="371"/>
      <c r="G371" s="371"/>
      <c r="H371" s="371"/>
      <c r="I371" s="371"/>
      <c r="J371" s="371"/>
      <c r="K371" s="371"/>
      <c r="L371" s="371"/>
      <c r="M371" s="371"/>
      <c r="N371" s="371"/>
      <c r="O371" s="371"/>
      <c r="P371" s="371"/>
      <c r="Q371" s="371"/>
      <c r="R371" s="371"/>
      <c r="S371" s="371"/>
      <c r="T371" s="372"/>
      <c r="U371" s="26"/>
      <c r="V371" s="27"/>
      <c r="W371" s="27"/>
      <c r="X371" s="27"/>
      <c r="Y371" s="27"/>
    </row>
    <row r="372" spans="1:33" ht="15" customHeight="1" x14ac:dyDescent="0.2">
      <c r="A372" s="58" t="s">
        <v>246</v>
      </c>
      <c r="B372" s="281" t="s">
        <v>247</v>
      </c>
      <c r="C372" s="282"/>
      <c r="D372" s="282"/>
      <c r="E372" s="282"/>
      <c r="F372" s="282"/>
      <c r="G372" s="282"/>
      <c r="H372" s="282"/>
      <c r="I372" s="283"/>
      <c r="J372" s="12">
        <v>4</v>
      </c>
      <c r="K372" s="12">
        <v>2</v>
      </c>
      <c r="L372" s="12">
        <v>2</v>
      </c>
      <c r="M372" s="12">
        <v>0</v>
      </c>
      <c r="N372" s="7">
        <f>K372+L372+M372</f>
        <v>4</v>
      </c>
      <c r="O372" s="7">
        <f>P372-N372</f>
        <v>3</v>
      </c>
      <c r="P372" s="7">
        <f>ROUND(PRODUCT(J372,25)/14,0)</f>
        <v>7</v>
      </c>
      <c r="Q372" s="11" t="s">
        <v>33</v>
      </c>
      <c r="R372" s="4"/>
      <c r="S372" s="4"/>
      <c r="T372" s="4" t="s">
        <v>144</v>
      </c>
      <c r="U372" s="27"/>
      <c r="V372" s="27"/>
      <c r="W372" s="27"/>
      <c r="X372" s="27"/>
      <c r="Y372" s="27"/>
    </row>
    <row r="373" spans="1:33" ht="19.7" customHeight="1" x14ac:dyDescent="0.2">
      <c r="A373" s="58" t="s">
        <v>248</v>
      </c>
      <c r="B373" s="81" t="s">
        <v>249</v>
      </c>
      <c r="C373" s="82"/>
      <c r="D373" s="82"/>
      <c r="E373" s="82"/>
      <c r="F373" s="82"/>
      <c r="G373" s="82"/>
      <c r="H373" s="82"/>
      <c r="I373" s="83"/>
      <c r="J373" s="12">
        <v>4</v>
      </c>
      <c r="K373" s="12">
        <v>2</v>
      </c>
      <c r="L373" s="12">
        <v>2</v>
      </c>
      <c r="M373" s="12">
        <v>0</v>
      </c>
      <c r="N373" s="7">
        <f>K373+L373+M373</f>
        <v>4</v>
      </c>
      <c r="O373" s="7">
        <f t="shared" ref="O373" si="42">P373-N373</f>
        <v>3</v>
      </c>
      <c r="P373" s="7">
        <f t="shared" ref="P373" si="43">ROUND(PRODUCT(J373,25)/14,0)</f>
        <v>7</v>
      </c>
      <c r="Q373" s="11" t="s">
        <v>33</v>
      </c>
      <c r="R373" s="4"/>
      <c r="S373" s="4"/>
      <c r="T373" s="4" t="s">
        <v>144</v>
      </c>
      <c r="U373" s="27"/>
      <c r="V373" s="99"/>
      <c r="W373" s="99"/>
      <c r="X373" s="99"/>
      <c r="Y373" s="99"/>
      <c r="Z373" s="99"/>
      <c r="AA373" s="99"/>
      <c r="AB373" s="99"/>
      <c r="AC373" s="99"/>
      <c r="AD373" s="98">
        <v>4</v>
      </c>
      <c r="AE373" s="12">
        <v>2</v>
      </c>
      <c r="AF373" s="12">
        <v>2</v>
      </c>
      <c r="AG373" s="12">
        <v>0</v>
      </c>
    </row>
    <row r="374" spans="1:33" ht="15" customHeight="1" x14ac:dyDescent="0.2">
      <c r="A374" s="58" t="s">
        <v>635</v>
      </c>
      <c r="B374" s="281" t="s">
        <v>639</v>
      </c>
      <c r="C374" s="282"/>
      <c r="D374" s="282"/>
      <c r="E374" s="282"/>
      <c r="F374" s="282"/>
      <c r="G374" s="282"/>
      <c r="H374" s="282"/>
      <c r="I374" s="283"/>
      <c r="J374" s="12">
        <v>4</v>
      </c>
      <c r="K374" s="12">
        <v>2</v>
      </c>
      <c r="L374" s="12">
        <v>2</v>
      </c>
      <c r="M374" s="12">
        <v>0</v>
      </c>
      <c r="N374" s="7">
        <f>K374+L374+M374</f>
        <v>4</v>
      </c>
      <c r="O374" s="7">
        <f>P374-N374</f>
        <v>3</v>
      </c>
      <c r="P374" s="7">
        <f>ROUND(PRODUCT(J374,25)/14,0)</f>
        <v>7</v>
      </c>
      <c r="Q374" s="11" t="s">
        <v>33</v>
      </c>
      <c r="R374" s="4"/>
      <c r="S374" s="4"/>
      <c r="T374" s="4" t="s">
        <v>144</v>
      </c>
    </row>
    <row r="375" spans="1:33" ht="24" customHeight="1" x14ac:dyDescent="0.2">
      <c r="A375" s="58"/>
      <c r="B375" s="386" t="s">
        <v>245</v>
      </c>
      <c r="C375" s="387"/>
      <c r="D375" s="387"/>
      <c r="E375" s="387"/>
      <c r="F375" s="387"/>
      <c r="G375" s="387"/>
      <c r="H375" s="387"/>
      <c r="I375" s="388"/>
      <c r="J375" s="12">
        <v>4</v>
      </c>
      <c r="K375" s="12">
        <v>2</v>
      </c>
      <c r="L375" s="12">
        <v>2</v>
      </c>
      <c r="M375" s="12">
        <v>0</v>
      </c>
      <c r="N375" s="7">
        <f>K375+L375+M375</f>
        <v>4</v>
      </c>
      <c r="O375" s="7">
        <f>P375-N375</f>
        <v>3</v>
      </c>
      <c r="P375" s="7">
        <f>ROUND(PRODUCT(J375,25)/14,0)</f>
        <v>7</v>
      </c>
      <c r="Q375" s="11" t="s">
        <v>33</v>
      </c>
      <c r="R375" s="4"/>
      <c r="S375" s="4"/>
      <c r="T375" s="4" t="s">
        <v>144</v>
      </c>
      <c r="U375" s="28"/>
      <c r="V375" s="28"/>
      <c r="W375" s="28"/>
      <c r="X375" s="28"/>
      <c r="Y375" s="28"/>
    </row>
    <row r="376" spans="1:33" x14ac:dyDescent="0.2">
      <c r="A376" s="37" t="s">
        <v>653</v>
      </c>
      <c r="B376" s="370" t="s">
        <v>259</v>
      </c>
      <c r="C376" s="371"/>
      <c r="D376" s="371"/>
      <c r="E376" s="371"/>
      <c r="F376" s="371"/>
      <c r="G376" s="371"/>
      <c r="H376" s="371"/>
      <c r="I376" s="371"/>
      <c r="J376" s="371"/>
      <c r="K376" s="371"/>
      <c r="L376" s="371"/>
      <c r="M376" s="371"/>
      <c r="N376" s="371"/>
      <c r="O376" s="371"/>
      <c r="P376" s="371"/>
      <c r="Q376" s="371"/>
      <c r="R376" s="371"/>
      <c r="S376" s="371"/>
      <c r="T376" s="372"/>
      <c r="U376" s="28"/>
      <c r="V376" s="28"/>
      <c r="W376" s="28"/>
      <c r="X376" s="28"/>
      <c r="Y376" s="28"/>
    </row>
    <row r="377" spans="1:33" ht="23.25" customHeight="1" x14ac:dyDescent="0.2">
      <c r="A377" s="58" t="s">
        <v>250</v>
      </c>
      <c r="B377" s="386" t="s">
        <v>251</v>
      </c>
      <c r="C377" s="387"/>
      <c r="D377" s="387"/>
      <c r="E377" s="387"/>
      <c r="F377" s="387"/>
      <c r="G377" s="387"/>
      <c r="H377" s="387"/>
      <c r="I377" s="388"/>
      <c r="J377" s="12">
        <v>5</v>
      </c>
      <c r="K377" s="12">
        <v>2</v>
      </c>
      <c r="L377" s="12">
        <v>1</v>
      </c>
      <c r="M377" s="12">
        <v>0</v>
      </c>
      <c r="N377" s="7">
        <f>K377+L377+M377</f>
        <v>3</v>
      </c>
      <c r="O377" s="7">
        <f t="shared" ref="O377" si="44">P377-N377</f>
        <v>7</v>
      </c>
      <c r="P377" s="7">
        <f>ROUND(PRODUCT(J377,25)/12,0)</f>
        <v>10</v>
      </c>
      <c r="Q377" s="11" t="s">
        <v>33</v>
      </c>
      <c r="R377" s="4"/>
      <c r="S377" s="4"/>
      <c r="T377" s="4" t="s">
        <v>144</v>
      </c>
      <c r="U377" s="28"/>
      <c r="V377" s="28"/>
      <c r="W377" s="28"/>
      <c r="X377" s="28"/>
      <c r="Y377" s="28"/>
    </row>
    <row r="378" spans="1:33" ht="25.5" customHeight="1" x14ac:dyDescent="0.2">
      <c r="A378" s="58" t="s">
        <v>252</v>
      </c>
      <c r="B378" s="386" t="s">
        <v>253</v>
      </c>
      <c r="C378" s="387"/>
      <c r="D378" s="387"/>
      <c r="E378" s="387"/>
      <c r="F378" s="387"/>
      <c r="G378" s="387"/>
      <c r="H378" s="387"/>
      <c r="I378" s="388"/>
      <c r="J378" s="12">
        <v>5</v>
      </c>
      <c r="K378" s="12">
        <v>2</v>
      </c>
      <c r="L378" s="12">
        <v>1</v>
      </c>
      <c r="M378" s="12">
        <v>0</v>
      </c>
      <c r="N378" s="7">
        <f>K378+L378+M378</f>
        <v>3</v>
      </c>
      <c r="O378" s="7">
        <f>P378-N378</f>
        <v>7</v>
      </c>
      <c r="P378" s="7">
        <f>ROUND(PRODUCT(J378,25)/12,0)</f>
        <v>10</v>
      </c>
      <c r="Q378" s="11" t="s">
        <v>33</v>
      </c>
      <c r="R378" s="4"/>
      <c r="S378" s="4"/>
      <c r="T378" s="4" t="s">
        <v>144</v>
      </c>
      <c r="U378" s="28"/>
      <c r="V378" s="28"/>
      <c r="W378" s="28"/>
      <c r="X378" s="28"/>
      <c r="Y378" s="28"/>
    </row>
    <row r="379" spans="1:33" ht="38.25" customHeight="1" x14ac:dyDescent="0.2">
      <c r="A379" s="35" t="s">
        <v>254</v>
      </c>
      <c r="B379" s="386" t="s">
        <v>255</v>
      </c>
      <c r="C379" s="387"/>
      <c r="D379" s="387"/>
      <c r="E379" s="387"/>
      <c r="F379" s="387"/>
      <c r="G379" s="387"/>
      <c r="H379" s="387"/>
      <c r="I379" s="388"/>
      <c r="J379" s="12">
        <v>5</v>
      </c>
      <c r="K379" s="12">
        <v>2</v>
      </c>
      <c r="L379" s="12">
        <v>1</v>
      </c>
      <c r="M379" s="12">
        <v>0</v>
      </c>
      <c r="N379" s="7">
        <f>K379+L379+M379</f>
        <v>3</v>
      </c>
      <c r="O379" s="7">
        <f>P379-N379</f>
        <v>7</v>
      </c>
      <c r="P379" s="7">
        <f>ROUND(PRODUCT(J379,25)/12,0)</f>
        <v>10</v>
      </c>
      <c r="Q379" s="11" t="s">
        <v>33</v>
      </c>
      <c r="R379" s="4"/>
      <c r="S379" s="4"/>
      <c r="T379" s="4" t="s">
        <v>144</v>
      </c>
      <c r="U379" s="28"/>
      <c r="V379" s="28"/>
      <c r="W379" s="28"/>
      <c r="X379" s="28"/>
      <c r="Y379" s="28"/>
    </row>
    <row r="380" spans="1:33" ht="22.5" customHeight="1" x14ac:dyDescent="0.2">
      <c r="A380" s="35"/>
      <c r="B380" s="386" t="s">
        <v>245</v>
      </c>
      <c r="C380" s="387"/>
      <c r="D380" s="387"/>
      <c r="E380" s="387"/>
      <c r="F380" s="387"/>
      <c r="G380" s="387"/>
      <c r="H380" s="387"/>
      <c r="I380" s="388"/>
      <c r="J380" s="12">
        <v>5</v>
      </c>
      <c r="K380" s="12">
        <v>2</v>
      </c>
      <c r="L380" s="12">
        <v>1</v>
      </c>
      <c r="M380" s="12">
        <v>0</v>
      </c>
      <c r="N380" s="7">
        <f>K380+L380+M380</f>
        <v>3</v>
      </c>
      <c r="O380" s="7">
        <f>P380-N380</f>
        <v>7</v>
      </c>
      <c r="P380" s="7">
        <f>ROUND(PRODUCT(J380,25)/12,0)</f>
        <v>10</v>
      </c>
      <c r="Q380" s="11" t="s">
        <v>33</v>
      </c>
      <c r="R380" s="4"/>
      <c r="S380" s="4"/>
      <c r="T380" s="4" t="s">
        <v>144</v>
      </c>
      <c r="U380" s="28"/>
      <c r="V380" s="28"/>
      <c r="W380" s="28"/>
      <c r="X380" s="28"/>
      <c r="Y380" s="28"/>
    </row>
    <row r="381" spans="1:33" ht="16.5" customHeight="1" x14ac:dyDescent="0.2">
      <c r="A381" s="395" t="s">
        <v>127</v>
      </c>
      <c r="B381" s="396"/>
      <c r="C381" s="396"/>
      <c r="D381" s="396"/>
      <c r="E381" s="396"/>
      <c r="F381" s="396"/>
      <c r="G381" s="396"/>
      <c r="H381" s="396"/>
      <c r="I381" s="397"/>
      <c r="J381" s="9">
        <f>SUM(J360,J363,J364,J367,J368,J372,J373,J377,J378)</f>
        <v>38</v>
      </c>
      <c r="K381" s="9">
        <f t="shared" ref="K381:P381" si="45">SUM(K360,K363,K364,K367,K368,K372,K373,K377,K378)</f>
        <v>18</v>
      </c>
      <c r="L381" s="9">
        <f t="shared" si="45"/>
        <v>11</v>
      </c>
      <c r="M381" s="9">
        <f t="shared" si="45"/>
        <v>0</v>
      </c>
      <c r="N381" s="9">
        <f t="shared" si="45"/>
        <v>29</v>
      </c>
      <c r="O381" s="9">
        <f t="shared" si="45"/>
        <v>40</v>
      </c>
      <c r="P381" s="9">
        <f t="shared" si="45"/>
        <v>69</v>
      </c>
      <c r="Q381" s="61">
        <f>COUNTIF(Q360,"E")+COUNTIF(Q363,"E")++COUNTIF(Q364,"E")+COUNTIF(Q367,"E")++COUNTIF(Q368,"E")+COUNTIF(Q372,"E")+COUNTIF(Q373,"E")+COUNTIF(Q377,"E")+COUNTIF(Q378,"E")</f>
        <v>8</v>
      </c>
      <c r="R381" s="10" t="s">
        <v>649</v>
      </c>
      <c r="S381" s="10" t="s">
        <v>648</v>
      </c>
      <c r="T381" s="36">
        <v>9</v>
      </c>
      <c r="U381" s="28"/>
      <c r="V381" s="28"/>
      <c r="W381" s="28"/>
      <c r="X381" s="28"/>
      <c r="Y381" s="28"/>
      <c r="Z381" s="29"/>
    </row>
    <row r="382" spans="1:33" ht="9.75" customHeight="1" x14ac:dyDescent="0.2">
      <c r="A382" s="389" t="s">
        <v>49</v>
      </c>
      <c r="B382" s="390"/>
      <c r="C382" s="390"/>
      <c r="D382" s="390"/>
      <c r="E382" s="390"/>
      <c r="F382" s="390"/>
      <c r="G382" s="390"/>
      <c r="H382" s="390"/>
      <c r="I382" s="390"/>
      <c r="J382" s="391"/>
      <c r="K382" s="9">
        <f t="shared" ref="K382:P382" si="46">SUM(K360,K363,K364,K367,K368,K372,K373)*14+SUM(K377,K378)*12</f>
        <v>244</v>
      </c>
      <c r="L382" s="9">
        <f t="shared" si="46"/>
        <v>150</v>
      </c>
      <c r="M382" s="9">
        <f t="shared" si="46"/>
        <v>0</v>
      </c>
      <c r="N382" s="9">
        <f t="shared" si="46"/>
        <v>394</v>
      </c>
      <c r="O382" s="9">
        <f t="shared" si="46"/>
        <v>532</v>
      </c>
      <c r="P382" s="9">
        <f t="shared" si="46"/>
        <v>926</v>
      </c>
      <c r="Q382" s="353"/>
      <c r="R382" s="354"/>
      <c r="S382" s="354"/>
      <c r="T382" s="355"/>
      <c r="Z382" s="29"/>
    </row>
    <row r="383" spans="1:33" ht="9.75" customHeight="1" x14ac:dyDescent="0.2">
      <c r="A383" s="392"/>
      <c r="B383" s="393"/>
      <c r="C383" s="393"/>
      <c r="D383" s="393"/>
      <c r="E383" s="393"/>
      <c r="F383" s="393"/>
      <c r="G383" s="393"/>
      <c r="H383" s="393"/>
      <c r="I383" s="393"/>
      <c r="J383" s="394"/>
      <c r="K383" s="278">
        <f>SUM(K382:M382)</f>
        <v>394</v>
      </c>
      <c r="L383" s="279"/>
      <c r="M383" s="280"/>
      <c r="N383" s="278">
        <f>SUM(N382:O382)</f>
        <v>926</v>
      </c>
      <c r="O383" s="279"/>
      <c r="P383" s="280"/>
      <c r="Q383" s="356"/>
      <c r="R383" s="357"/>
      <c r="S383" s="357"/>
      <c r="T383" s="358"/>
    </row>
    <row r="384" spans="1:33" ht="12.75" customHeight="1" x14ac:dyDescent="0.2">
      <c r="A384" s="349" t="s">
        <v>89</v>
      </c>
      <c r="B384" s="350"/>
      <c r="C384" s="350"/>
      <c r="D384" s="350"/>
      <c r="E384" s="350"/>
      <c r="F384" s="350"/>
      <c r="G384" s="350"/>
      <c r="H384" s="350"/>
      <c r="I384" s="350"/>
      <c r="J384" s="351"/>
      <c r="K384" s="258">
        <f>T381/SUM(T270,T289,T306,T322,T336,T350)</f>
        <v>0.2</v>
      </c>
      <c r="L384" s="259"/>
      <c r="M384" s="259"/>
      <c r="N384" s="259"/>
      <c r="O384" s="259"/>
      <c r="P384" s="259"/>
      <c r="Q384" s="259"/>
      <c r="R384" s="259"/>
      <c r="S384" s="259"/>
      <c r="T384" s="260"/>
    </row>
    <row r="385" spans="1:29" x14ac:dyDescent="0.2">
      <c r="A385" s="408" t="s">
        <v>90</v>
      </c>
      <c r="B385" s="409"/>
      <c r="C385" s="409"/>
      <c r="D385" s="409"/>
      <c r="E385" s="409"/>
      <c r="F385" s="409"/>
      <c r="G385" s="409"/>
      <c r="H385" s="409"/>
      <c r="I385" s="409"/>
      <c r="J385" s="410"/>
      <c r="K385" s="258">
        <f>K383/(SUM(N270,N289,N306,N322,N336)*14+N350*12)</f>
        <v>0.19719719719719719</v>
      </c>
      <c r="L385" s="259"/>
      <c r="M385" s="259"/>
      <c r="N385" s="259"/>
      <c r="O385" s="259"/>
      <c r="P385" s="259"/>
      <c r="Q385" s="259"/>
      <c r="R385" s="259"/>
      <c r="S385" s="259"/>
      <c r="T385" s="260"/>
    </row>
    <row r="386" spans="1:29" ht="12.75" customHeight="1" x14ac:dyDescent="0.2">
      <c r="A386" s="42"/>
      <c r="B386" s="42"/>
      <c r="C386" s="42"/>
      <c r="D386" s="42"/>
      <c r="E386" s="42"/>
      <c r="F386" s="42"/>
      <c r="G386" s="42"/>
      <c r="H386" s="42"/>
      <c r="I386" s="42"/>
      <c r="J386" s="42"/>
      <c r="K386" s="33"/>
      <c r="L386" s="33"/>
      <c r="M386" s="33"/>
      <c r="N386" s="33"/>
      <c r="O386" s="33"/>
      <c r="P386" s="33"/>
      <c r="Q386" s="33"/>
      <c r="R386" s="33"/>
      <c r="S386" s="33"/>
      <c r="T386" s="33"/>
    </row>
    <row r="387" spans="1:29" x14ac:dyDescent="0.2">
      <c r="A387" s="205" t="s">
        <v>654</v>
      </c>
      <c r="B387" s="206"/>
      <c r="C387" s="206"/>
      <c r="D387" s="206"/>
      <c r="E387" s="206"/>
      <c r="F387" s="206"/>
      <c r="G387" s="206"/>
      <c r="H387" s="206"/>
      <c r="I387" s="206"/>
      <c r="J387" s="206"/>
      <c r="K387" s="206"/>
      <c r="L387" s="206"/>
      <c r="M387" s="206"/>
      <c r="N387" s="206"/>
      <c r="O387" s="206"/>
      <c r="P387" s="206"/>
      <c r="Q387" s="206"/>
      <c r="R387" s="206"/>
      <c r="S387" s="206"/>
      <c r="T387" s="207"/>
      <c r="AA387" s="2"/>
      <c r="AB387" s="2"/>
      <c r="AC387" s="2"/>
    </row>
    <row r="388" spans="1:29" x14ac:dyDescent="0.2">
      <c r="A388" s="208"/>
      <c r="B388" s="209"/>
      <c r="C388" s="209"/>
      <c r="D388" s="209"/>
      <c r="E388" s="209"/>
      <c r="F388" s="209"/>
      <c r="G388" s="209"/>
      <c r="H388" s="209"/>
      <c r="I388" s="209"/>
      <c r="J388" s="209"/>
      <c r="K388" s="209"/>
      <c r="L388" s="209"/>
      <c r="M388" s="209"/>
      <c r="N388" s="209"/>
      <c r="O388" s="209"/>
      <c r="P388" s="209"/>
      <c r="Q388" s="209"/>
      <c r="R388" s="209"/>
      <c r="S388" s="209"/>
      <c r="T388" s="210"/>
      <c r="AA388" s="2"/>
      <c r="AB388" s="2"/>
      <c r="AC388" s="2"/>
    </row>
    <row r="389" spans="1:29" x14ac:dyDescent="0.2">
      <c r="A389" s="359" t="s">
        <v>28</v>
      </c>
      <c r="B389" s="205" t="s">
        <v>27</v>
      </c>
      <c r="C389" s="206"/>
      <c r="D389" s="206"/>
      <c r="E389" s="206"/>
      <c r="F389" s="206"/>
      <c r="G389" s="206"/>
      <c r="H389" s="206"/>
      <c r="I389" s="207"/>
      <c r="J389" s="379" t="s">
        <v>39</v>
      </c>
      <c r="K389" s="205" t="s">
        <v>25</v>
      </c>
      <c r="L389" s="206"/>
      <c r="M389" s="207"/>
      <c r="N389" s="205" t="s">
        <v>40</v>
      </c>
      <c r="O389" s="206"/>
      <c r="P389" s="207"/>
      <c r="Q389" s="205" t="s">
        <v>24</v>
      </c>
      <c r="R389" s="206"/>
      <c r="S389" s="207"/>
      <c r="T389" s="379" t="s">
        <v>23</v>
      </c>
      <c r="AA389" s="2"/>
      <c r="AB389" s="2"/>
      <c r="AC389" s="2"/>
    </row>
    <row r="390" spans="1:29" x14ac:dyDescent="0.2">
      <c r="A390" s="359"/>
      <c r="B390" s="238"/>
      <c r="C390" s="239"/>
      <c r="D390" s="239"/>
      <c r="E390" s="239"/>
      <c r="F390" s="239"/>
      <c r="G390" s="239"/>
      <c r="H390" s="239"/>
      <c r="I390" s="240"/>
      <c r="J390" s="379"/>
      <c r="K390" s="208"/>
      <c r="L390" s="209"/>
      <c r="M390" s="210"/>
      <c r="N390" s="208"/>
      <c r="O390" s="209"/>
      <c r="P390" s="210"/>
      <c r="Q390" s="208"/>
      <c r="R390" s="209"/>
      <c r="S390" s="210"/>
      <c r="T390" s="379"/>
      <c r="AA390" s="2"/>
      <c r="AB390" s="2"/>
      <c r="AC390" s="2"/>
    </row>
    <row r="391" spans="1:29" x14ac:dyDescent="0.2">
      <c r="A391" s="359"/>
      <c r="B391" s="208"/>
      <c r="C391" s="209"/>
      <c r="D391" s="209"/>
      <c r="E391" s="209"/>
      <c r="F391" s="209"/>
      <c r="G391" s="209"/>
      <c r="H391" s="209"/>
      <c r="I391" s="210"/>
      <c r="J391" s="379"/>
      <c r="K391" s="72" t="s">
        <v>29</v>
      </c>
      <c r="L391" s="72" t="s">
        <v>30</v>
      </c>
      <c r="M391" s="72" t="s">
        <v>31</v>
      </c>
      <c r="N391" s="72" t="s">
        <v>35</v>
      </c>
      <c r="O391" s="72" t="s">
        <v>7</v>
      </c>
      <c r="P391" s="72" t="s">
        <v>32</v>
      </c>
      <c r="Q391" s="72" t="s">
        <v>33</v>
      </c>
      <c r="R391" s="72" t="s">
        <v>29</v>
      </c>
      <c r="S391" s="72" t="s">
        <v>34</v>
      </c>
      <c r="T391" s="379"/>
      <c r="AA391" s="2"/>
      <c r="AB391" s="2"/>
      <c r="AC391" s="2"/>
    </row>
    <row r="392" spans="1:29" x14ac:dyDescent="0.2">
      <c r="A392" s="359" t="s">
        <v>124</v>
      </c>
      <c r="B392" s="359"/>
      <c r="C392" s="359"/>
      <c r="D392" s="359"/>
      <c r="E392" s="359"/>
      <c r="F392" s="359"/>
      <c r="G392" s="359"/>
      <c r="H392" s="359"/>
      <c r="I392" s="359"/>
      <c r="J392" s="359"/>
      <c r="K392" s="359"/>
      <c r="L392" s="359"/>
      <c r="M392" s="359"/>
      <c r="N392" s="359"/>
      <c r="O392" s="359"/>
      <c r="P392" s="359"/>
      <c r="Q392" s="359"/>
      <c r="R392" s="359"/>
      <c r="S392" s="359"/>
      <c r="T392" s="359"/>
      <c r="AA392" s="2"/>
      <c r="AB392" s="2"/>
      <c r="AC392" s="2"/>
    </row>
    <row r="393" spans="1:29" x14ac:dyDescent="0.2">
      <c r="A393" s="35" t="s">
        <v>122</v>
      </c>
      <c r="B393" s="256" t="s">
        <v>129</v>
      </c>
      <c r="C393" s="256"/>
      <c r="D393" s="256"/>
      <c r="E393" s="256"/>
      <c r="F393" s="256"/>
      <c r="G393" s="256"/>
      <c r="H393" s="256"/>
      <c r="I393" s="256"/>
      <c r="J393" s="12">
        <v>3</v>
      </c>
      <c r="K393" s="12">
        <v>2</v>
      </c>
      <c r="L393" s="12">
        <v>0</v>
      </c>
      <c r="M393" s="12">
        <v>0</v>
      </c>
      <c r="N393" s="7">
        <f t="shared" ref="N393" si="47">K393+L393+M393</f>
        <v>2</v>
      </c>
      <c r="O393" s="7">
        <f t="shared" ref="O393" si="48">P393-N393</f>
        <v>3</v>
      </c>
      <c r="P393" s="7">
        <f t="shared" ref="P393" si="49">ROUND(PRODUCT(J393,25)/14,0)</f>
        <v>5</v>
      </c>
      <c r="Q393" s="11"/>
      <c r="R393" s="4"/>
      <c r="S393" s="4" t="s">
        <v>34</v>
      </c>
      <c r="T393" s="4" t="s">
        <v>38</v>
      </c>
      <c r="AA393" s="2"/>
      <c r="AB393" s="2"/>
      <c r="AC393" s="2"/>
    </row>
    <row r="394" spans="1:29" x14ac:dyDescent="0.2">
      <c r="A394" s="398" t="s">
        <v>123</v>
      </c>
      <c r="B394" s="400" t="s">
        <v>133</v>
      </c>
      <c r="C394" s="401"/>
      <c r="D394" s="401"/>
      <c r="E394" s="401"/>
      <c r="F394" s="401"/>
      <c r="G394" s="401"/>
      <c r="H394" s="401"/>
      <c r="I394" s="402"/>
      <c r="J394" s="406">
        <v>3</v>
      </c>
      <c r="K394" s="406">
        <v>2</v>
      </c>
      <c r="L394" s="406">
        <v>0</v>
      </c>
      <c r="M394" s="406">
        <v>0</v>
      </c>
      <c r="N394" s="380">
        <f>K394+L394+M394</f>
        <v>2</v>
      </c>
      <c r="O394" s="380">
        <f>P394-N394</f>
        <v>3</v>
      </c>
      <c r="P394" s="380">
        <f>ROUND(PRODUCT(J394,25)/14,0)</f>
        <v>5</v>
      </c>
      <c r="Q394" s="384"/>
      <c r="R394" s="261"/>
      <c r="S394" s="261" t="s">
        <v>34</v>
      </c>
      <c r="T394" s="261" t="s">
        <v>38</v>
      </c>
      <c r="AA394" s="2"/>
      <c r="AB394" s="2"/>
      <c r="AC394" s="2"/>
    </row>
    <row r="395" spans="1:29" x14ac:dyDescent="0.2">
      <c r="A395" s="399"/>
      <c r="B395" s="403"/>
      <c r="C395" s="404"/>
      <c r="D395" s="404"/>
      <c r="E395" s="404"/>
      <c r="F395" s="404"/>
      <c r="G395" s="404"/>
      <c r="H395" s="404"/>
      <c r="I395" s="405"/>
      <c r="J395" s="407"/>
      <c r="K395" s="407"/>
      <c r="L395" s="407"/>
      <c r="M395" s="407"/>
      <c r="N395" s="381"/>
      <c r="O395" s="381"/>
      <c r="P395" s="381"/>
      <c r="Q395" s="385"/>
      <c r="R395" s="262"/>
      <c r="S395" s="262"/>
      <c r="T395" s="262"/>
      <c r="U395" s="26"/>
      <c r="V395" s="26"/>
      <c r="W395" s="26"/>
      <c r="X395" s="26"/>
      <c r="Y395" s="26"/>
      <c r="AA395" s="2"/>
      <c r="AB395" s="2"/>
      <c r="AC395" s="2"/>
    </row>
    <row r="396" spans="1:29" s="16" customFormat="1" x14ac:dyDescent="0.2">
      <c r="A396" s="255" t="s">
        <v>126</v>
      </c>
      <c r="B396" s="255"/>
      <c r="C396" s="255"/>
      <c r="D396" s="255"/>
      <c r="E396" s="255"/>
      <c r="F396" s="255"/>
      <c r="G396" s="255"/>
      <c r="H396" s="255"/>
      <c r="I396" s="255"/>
      <c r="J396" s="9">
        <f>SUM(J393:J395)</f>
        <v>6</v>
      </c>
      <c r="K396" s="9">
        <f t="shared" ref="K396:P396" si="50">SUM(K393:K395)</f>
        <v>4</v>
      </c>
      <c r="L396" s="9">
        <f t="shared" si="50"/>
        <v>0</v>
      </c>
      <c r="M396" s="9">
        <f t="shared" si="50"/>
        <v>0</v>
      </c>
      <c r="N396" s="9">
        <f t="shared" si="50"/>
        <v>4</v>
      </c>
      <c r="O396" s="9">
        <f t="shared" si="50"/>
        <v>6</v>
      </c>
      <c r="P396" s="9">
        <f t="shared" si="50"/>
        <v>10</v>
      </c>
      <c r="Q396" s="9">
        <f>COUNTIF(Q393:Q395,"E")</f>
        <v>0</v>
      </c>
      <c r="R396" s="9">
        <f>COUNTIF(R393:R395,"C")</f>
        <v>0</v>
      </c>
      <c r="S396" s="9">
        <f>COUNTIF(S393:S395,"VP")</f>
        <v>2</v>
      </c>
      <c r="T396" s="36">
        <f>COUNTA(T393:T395)</f>
        <v>2</v>
      </c>
      <c r="U396" s="1"/>
      <c r="V396" s="1"/>
      <c r="W396" s="1"/>
      <c r="X396" s="1"/>
      <c r="Y396" s="1"/>
      <c r="Z396" s="26"/>
      <c r="AA396" s="2"/>
      <c r="AB396" s="2"/>
      <c r="AC396" s="2"/>
    </row>
    <row r="397" spans="1:29" x14ac:dyDescent="0.2">
      <c r="A397" s="255" t="s">
        <v>49</v>
      </c>
      <c r="B397" s="255"/>
      <c r="C397" s="255"/>
      <c r="D397" s="255"/>
      <c r="E397" s="255"/>
      <c r="F397" s="255"/>
      <c r="G397" s="255"/>
      <c r="H397" s="255"/>
      <c r="I397" s="255"/>
      <c r="J397" s="255"/>
      <c r="K397" s="9">
        <f>SUM(K393:K395)*14</f>
        <v>56</v>
      </c>
      <c r="L397" s="9">
        <f t="shared" ref="L397:P397" si="51">SUM(L393:L395)*14</f>
        <v>0</v>
      </c>
      <c r="M397" s="9">
        <f t="shared" si="51"/>
        <v>0</v>
      </c>
      <c r="N397" s="9">
        <f t="shared" si="51"/>
        <v>56</v>
      </c>
      <c r="O397" s="9">
        <f t="shared" si="51"/>
        <v>84</v>
      </c>
      <c r="P397" s="9">
        <f t="shared" si="51"/>
        <v>140</v>
      </c>
      <c r="Q397" s="263"/>
      <c r="R397" s="263"/>
      <c r="S397" s="263"/>
      <c r="T397" s="263"/>
      <c r="AA397" s="2"/>
      <c r="AB397" s="2"/>
      <c r="AC397" s="2"/>
    </row>
    <row r="398" spans="1:29" ht="19.7" customHeight="1" x14ac:dyDescent="0.2">
      <c r="A398" s="255"/>
      <c r="B398" s="255"/>
      <c r="C398" s="255"/>
      <c r="D398" s="255"/>
      <c r="E398" s="255"/>
      <c r="F398" s="255"/>
      <c r="G398" s="255"/>
      <c r="H398" s="255"/>
      <c r="I398" s="255"/>
      <c r="J398" s="255"/>
      <c r="K398" s="257">
        <f>SUM(K397:M397)</f>
        <v>56</v>
      </c>
      <c r="L398" s="257"/>
      <c r="M398" s="257"/>
      <c r="N398" s="257">
        <f>SUM(N397:O397)</f>
        <v>140</v>
      </c>
      <c r="O398" s="257"/>
      <c r="P398" s="257"/>
      <c r="Q398" s="263"/>
      <c r="R398" s="263"/>
      <c r="S398" s="263"/>
      <c r="T398" s="263"/>
      <c r="AA398" s="2"/>
      <c r="AB398" s="2"/>
      <c r="AC398" s="2"/>
    </row>
    <row r="399" spans="1:29" ht="15" customHeight="1" x14ac:dyDescent="0.2">
      <c r="A399" s="349" t="s">
        <v>89</v>
      </c>
      <c r="B399" s="350"/>
      <c r="C399" s="350"/>
      <c r="D399" s="350"/>
      <c r="E399" s="350"/>
      <c r="F399" s="350"/>
      <c r="G399" s="350"/>
      <c r="H399" s="350"/>
      <c r="I399" s="350"/>
      <c r="J399" s="351"/>
      <c r="K399" s="258">
        <f>T396/SUM(T270,T289,T306,T322,T336,T350)</f>
        <v>4.4444444444444446E-2</v>
      </c>
      <c r="L399" s="259"/>
      <c r="M399" s="259"/>
      <c r="N399" s="259"/>
      <c r="O399" s="259"/>
      <c r="P399" s="259"/>
      <c r="Q399" s="259"/>
      <c r="R399" s="259"/>
      <c r="S399" s="259"/>
      <c r="T399" s="260"/>
      <c r="AA399" s="2"/>
      <c r="AB399" s="2"/>
      <c r="AC399" s="2"/>
    </row>
    <row r="400" spans="1:29" ht="12.75" customHeight="1" x14ac:dyDescent="0.2">
      <c r="A400" s="264" t="s">
        <v>90</v>
      </c>
      <c r="B400" s="264"/>
      <c r="C400" s="264"/>
      <c r="D400" s="264"/>
      <c r="E400" s="264"/>
      <c r="F400" s="264"/>
      <c r="G400" s="264"/>
      <c r="H400" s="264"/>
      <c r="I400" s="264"/>
      <c r="J400" s="264"/>
      <c r="K400" s="258">
        <f>K398/(SUM(N270,N289,N306,N322,N336)*14+N350*12)</f>
        <v>2.8028028028028028E-2</v>
      </c>
      <c r="L400" s="259"/>
      <c r="M400" s="259"/>
      <c r="N400" s="259"/>
      <c r="O400" s="259"/>
      <c r="P400" s="259"/>
      <c r="Q400" s="259"/>
      <c r="R400" s="259"/>
      <c r="S400" s="259"/>
      <c r="T400" s="260"/>
      <c r="AA400" s="31"/>
      <c r="AB400" s="2"/>
      <c r="AC400" s="2"/>
    </row>
    <row r="401" spans="1:29" x14ac:dyDescent="0.2">
      <c r="A401" s="382" t="s">
        <v>135</v>
      </c>
      <c r="B401" s="382"/>
      <c r="C401" s="382"/>
      <c r="D401" s="382"/>
      <c r="E401" s="382"/>
      <c r="F401" s="382"/>
      <c r="G401" s="382"/>
      <c r="H401" s="382"/>
      <c r="I401" s="382"/>
      <c r="J401" s="382"/>
      <c r="K401" s="382"/>
      <c r="L401" s="382"/>
      <c r="M401" s="382"/>
      <c r="N401" s="382"/>
      <c r="O401" s="382"/>
      <c r="P401" s="382"/>
      <c r="Q401" s="382"/>
      <c r="R401" s="382"/>
      <c r="S401" s="382"/>
      <c r="T401" s="382"/>
      <c r="AA401" s="31"/>
      <c r="AB401" s="2"/>
      <c r="AC401" s="2"/>
    </row>
    <row r="402" spans="1:29" ht="19.7" customHeight="1" x14ac:dyDescent="0.2">
      <c r="A402" s="383"/>
      <c r="B402" s="383"/>
      <c r="C402" s="383"/>
      <c r="D402" s="383"/>
      <c r="E402" s="383"/>
      <c r="F402" s="383"/>
      <c r="G402" s="383"/>
      <c r="H402" s="383"/>
      <c r="I402" s="383"/>
      <c r="J402" s="383"/>
      <c r="K402" s="383"/>
      <c r="L402" s="383"/>
      <c r="M402" s="383"/>
      <c r="N402" s="383"/>
      <c r="O402" s="383"/>
      <c r="P402" s="383"/>
      <c r="Q402" s="383"/>
      <c r="R402" s="383"/>
      <c r="S402" s="383"/>
      <c r="T402" s="383"/>
      <c r="AA402" s="2"/>
      <c r="AB402" s="2"/>
      <c r="AC402" s="2"/>
    </row>
    <row r="403" spans="1:29" ht="15" customHeight="1" x14ac:dyDescent="0.2">
      <c r="A403" s="383"/>
      <c r="B403" s="383"/>
      <c r="C403" s="383"/>
      <c r="D403" s="383"/>
      <c r="E403" s="383"/>
      <c r="F403" s="383"/>
      <c r="G403" s="383"/>
      <c r="H403" s="383"/>
      <c r="I403" s="383"/>
      <c r="J403" s="383"/>
      <c r="K403" s="383"/>
      <c r="L403" s="383"/>
      <c r="M403" s="383"/>
      <c r="N403" s="383"/>
      <c r="O403" s="383"/>
      <c r="P403" s="383"/>
      <c r="Q403" s="383"/>
      <c r="R403" s="383"/>
      <c r="S403" s="383"/>
      <c r="T403" s="383"/>
      <c r="AA403" s="2"/>
      <c r="AB403" s="2"/>
      <c r="AC403" s="2"/>
    </row>
    <row r="404" spans="1:29" x14ac:dyDescent="0.2">
      <c r="A404" s="383"/>
      <c r="B404" s="383"/>
      <c r="C404" s="383"/>
      <c r="D404" s="383"/>
      <c r="E404" s="383"/>
      <c r="F404" s="383"/>
      <c r="G404" s="383"/>
      <c r="H404" s="383"/>
      <c r="I404" s="383"/>
      <c r="J404" s="383"/>
      <c r="K404" s="383"/>
      <c r="L404" s="383"/>
      <c r="M404" s="383"/>
      <c r="N404" s="383"/>
      <c r="O404" s="383"/>
      <c r="P404" s="383"/>
      <c r="Q404" s="383"/>
      <c r="R404" s="383"/>
      <c r="S404" s="383"/>
      <c r="T404" s="383"/>
      <c r="AA404" s="2"/>
      <c r="AB404" s="2"/>
      <c r="AC404" s="2"/>
    </row>
    <row r="405" spans="1:29" x14ac:dyDescent="0.2">
      <c r="A405" s="359" t="s">
        <v>655</v>
      </c>
      <c r="B405" s="359"/>
      <c r="C405" s="359"/>
      <c r="D405" s="359"/>
      <c r="E405" s="359"/>
      <c r="F405" s="359"/>
      <c r="G405" s="359"/>
      <c r="H405" s="359"/>
      <c r="I405" s="359"/>
      <c r="J405" s="359"/>
      <c r="K405" s="359"/>
      <c r="L405" s="359"/>
      <c r="M405" s="359"/>
      <c r="N405" s="359"/>
      <c r="O405" s="359"/>
      <c r="P405" s="359"/>
      <c r="Q405" s="359"/>
      <c r="R405" s="359"/>
      <c r="S405" s="359"/>
      <c r="T405" s="359"/>
      <c r="AA405" s="2"/>
      <c r="AB405" s="2"/>
      <c r="AC405" s="2"/>
    </row>
    <row r="406" spans="1:29" x14ac:dyDescent="0.2">
      <c r="A406" s="359"/>
      <c r="B406" s="359"/>
      <c r="C406" s="359"/>
      <c r="D406" s="359"/>
      <c r="E406" s="359"/>
      <c r="F406" s="359"/>
      <c r="G406" s="359"/>
      <c r="H406" s="359"/>
      <c r="I406" s="359"/>
      <c r="J406" s="359"/>
      <c r="K406" s="359"/>
      <c r="L406" s="359"/>
      <c r="M406" s="359"/>
      <c r="N406" s="359"/>
      <c r="O406" s="359"/>
      <c r="P406" s="359"/>
      <c r="Q406" s="359"/>
      <c r="R406" s="359"/>
      <c r="S406" s="359"/>
      <c r="T406" s="359"/>
      <c r="AA406" s="2"/>
      <c r="AB406" s="2"/>
      <c r="AC406" s="2"/>
    </row>
    <row r="407" spans="1:29" x14ac:dyDescent="0.2">
      <c r="A407" s="205"/>
      <c r="B407" s="206"/>
      <c r="C407" s="206"/>
      <c r="D407" s="206"/>
      <c r="E407" s="206"/>
      <c r="F407" s="206"/>
      <c r="G407" s="206"/>
      <c r="H407" s="206"/>
      <c r="I407" s="207"/>
      <c r="J407" s="225" t="s">
        <v>39</v>
      </c>
      <c r="K407" s="205" t="s">
        <v>25</v>
      </c>
      <c r="L407" s="206"/>
      <c r="M407" s="207"/>
      <c r="N407" s="205" t="s">
        <v>40</v>
      </c>
      <c r="O407" s="206"/>
      <c r="P407" s="207"/>
      <c r="Q407" s="205" t="s">
        <v>24</v>
      </c>
      <c r="R407" s="206"/>
      <c r="S407" s="207"/>
      <c r="T407" s="225" t="s">
        <v>125</v>
      </c>
      <c r="AA407" s="2"/>
      <c r="AB407" s="2"/>
      <c r="AC407" s="2"/>
    </row>
    <row r="408" spans="1:29" x14ac:dyDescent="0.2">
      <c r="A408" s="238"/>
      <c r="B408" s="239"/>
      <c r="C408" s="239"/>
      <c r="D408" s="239"/>
      <c r="E408" s="239"/>
      <c r="F408" s="239"/>
      <c r="G408" s="239"/>
      <c r="H408" s="239"/>
      <c r="I408" s="240"/>
      <c r="J408" s="226"/>
      <c r="K408" s="208"/>
      <c r="L408" s="209"/>
      <c r="M408" s="210"/>
      <c r="N408" s="208"/>
      <c r="O408" s="209"/>
      <c r="P408" s="210"/>
      <c r="Q408" s="208"/>
      <c r="R408" s="209"/>
      <c r="S408" s="210"/>
      <c r="T408" s="226"/>
    </row>
    <row r="409" spans="1:29" ht="12" customHeight="1" x14ac:dyDescent="0.2">
      <c r="A409" s="208"/>
      <c r="B409" s="209"/>
      <c r="C409" s="209"/>
      <c r="D409" s="209"/>
      <c r="E409" s="209"/>
      <c r="F409" s="209"/>
      <c r="G409" s="209"/>
      <c r="H409" s="209"/>
      <c r="I409" s="210"/>
      <c r="J409" s="227"/>
      <c r="K409" s="72" t="s">
        <v>29</v>
      </c>
      <c r="L409" s="72" t="s">
        <v>30</v>
      </c>
      <c r="M409" s="72" t="s">
        <v>31</v>
      </c>
      <c r="N409" s="72" t="s">
        <v>35</v>
      </c>
      <c r="O409" s="72" t="s">
        <v>7</v>
      </c>
      <c r="P409" s="72" t="s">
        <v>32</v>
      </c>
      <c r="Q409" s="72" t="s">
        <v>33</v>
      </c>
      <c r="R409" s="72" t="s">
        <v>29</v>
      </c>
      <c r="S409" s="72" t="s">
        <v>34</v>
      </c>
      <c r="T409" s="227"/>
    </row>
    <row r="410" spans="1:29" ht="17.100000000000001" customHeight="1" x14ac:dyDescent="0.2">
      <c r="A410" s="255" t="s">
        <v>126</v>
      </c>
      <c r="B410" s="255"/>
      <c r="C410" s="255"/>
      <c r="D410" s="255"/>
      <c r="E410" s="255"/>
      <c r="F410" s="255"/>
      <c r="G410" s="255"/>
      <c r="H410" s="255"/>
      <c r="I410" s="255"/>
      <c r="J410" s="9">
        <f>J396</f>
        <v>6</v>
      </c>
      <c r="K410" s="9">
        <f>K396</f>
        <v>4</v>
      </c>
      <c r="L410" s="9">
        <f t="shared" ref="L410:P410" si="52">L396</f>
        <v>0</v>
      </c>
      <c r="M410" s="9">
        <f t="shared" si="52"/>
        <v>0</v>
      </c>
      <c r="N410" s="9">
        <f t="shared" si="52"/>
        <v>4</v>
      </c>
      <c r="O410" s="9">
        <f t="shared" si="52"/>
        <v>6</v>
      </c>
      <c r="P410" s="9">
        <f t="shared" si="52"/>
        <v>10</v>
      </c>
      <c r="Q410" s="9">
        <f>Q396</f>
        <v>0</v>
      </c>
      <c r="R410" s="9">
        <f>R396</f>
        <v>0</v>
      </c>
      <c r="S410" s="9">
        <f>S396</f>
        <v>2</v>
      </c>
      <c r="T410" s="9">
        <f>T396</f>
        <v>2</v>
      </c>
    </row>
    <row r="411" spans="1:29" x14ac:dyDescent="0.2">
      <c r="A411" s="255" t="s">
        <v>49</v>
      </c>
      <c r="B411" s="255"/>
      <c r="C411" s="255"/>
      <c r="D411" s="255"/>
      <c r="E411" s="255"/>
      <c r="F411" s="255"/>
      <c r="G411" s="255"/>
      <c r="H411" s="255"/>
      <c r="I411" s="255"/>
      <c r="J411" s="255"/>
      <c r="K411" s="9">
        <f>K397</f>
        <v>56</v>
      </c>
      <c r="L411" s="9">
        <f t="shared" ref="L411:P411" si="53">L397</f>
        <v>0</v>
      </c>
      <c r="M411" s="9">
        <f t="shared" si="53"/>
        <v>0</v>
      </c>
      <c r="N411" s="9">
        <f t="shared" si="53"/>
        <v>56</v>
      </c>
      <c r="O411" s="9">
        <f t="shared" si="53"/>
        <v>84</v>
      </c>
      <c r="P411" s="9">
        <f t="shared" si="53"/>
        <v>140</v>
      </c>
      <c r="Q411" s="263"/>
      <c r="R411" s="263"/>
      <c r="S411" s="263"/>
      <c r="T411" s="263"/>
    </row>
    <row r="412" spans="1:29" x14ac:dyDescent="0.2">
      <c r="A412" s="255"/>
      <c r="B412" s="255"/>
      <c r="C412" s="255"/>
      <c r="D412" s="255"/>
      <c r="E412" s="255"/>
      <c r="F412" s="255"/>
      <c r="G412" s="255"/>
      <c r="H412" s="255"/>
      <c r="I412" s="255"/>
      <c r="J412" s="255"/>
      <c r="K412" s="257">
        <f>K398</f>
        <v>56</v>
      </c>
      <c r="L412" s="257"/>
      <c r="M412" s="257"/>
      <c r="N412" s="257">
        <f>N398</f>
        <v>140</v>
      </c>
      <c r="O412" s="257"/>
      <c r="P412" s="257"/>
      <c r="Q412" s="263"/>
      <c r="R412" s="263"/>
      <c r="S412" s="263"/>
      <c r="T412" s="263"/>
    </row>
    <row r="413" spans="1:29" x14ac:dyDescent="0.2">
      <c r="A413" s="349" t="s">
        <v>89</v>
      </c>
      <c r="B413" s="350"/>
      <c r="C413" s="350"/>
      <c r="D413" s="350"/>
      <c r="E413" s="350"/>
      <c r="F413" s="350"/>
      <c r="G413" s="350"/>
      <c r="H413" s="350"/>
      <c r="I413" s="350"/>
      <c r="J413" s="351"/>
      <c r="K413" s="258">
        <f>T410/SUM(T270,T289,T306,T322,T336,T350)</f>
        <v>4.4444444444444446E-2</v>
      </c>
      <c r="L413" s="259"/>
      <c r="M413" s="259"/>
      <c r="N413" s="259"/>
      <c r="O413" s="259"/>
      <c r="P413" s="259"/>
      <c r="Q413" s="259"/>
      <c r="R413" s="259"/>
      <c r="S413" s="259"/>
      <c r="T413" s="260"/>
    </row>
    <row r="414" spans="1:29" x14ac:dyDescent="0.2">
      <c r="A414" s="264" t="s">
        <v>90</v>
      </c>
      <c r="B414" s="264"/>
      <c r="C414" s="264"/>
      <c r="D414" s="264"/>
      <c r="E414" s="264"/>
      <c r="F414" s="264"/>
      <c r="G414" s="264"/>
      <c r="H414" s="264"/>
      <c r="I414" s="264"/>
      <c r="J414" s="264"/>
      <c r="K414" s="258">
        <f>K412/(SUM(N270,N289,N306,N322,N336)*14+N350*12)</f>
        <v>2.8028028028028028E-2</v>
      </c>
      <c r="L414" s="259"/>
      <c r="M414" s="259"/>
      <c r="N414" s="259"/>
      <c r="O414" s="259"/>
      <c r="P414" s="259"/>
      <c r="Q414" s="259"/>
      <c r="R414" s="259"/>
      <c r="S414" s="259"/>
      <c r="T414" s="260"/>
    </row>
    <row r="415" spans="1:29" ht="17.100000000000001" customHeight="1" x14ac:dyDescent="0.2">
      <c r="A415" s="32"/>
      <c r="B415" s="32"/>
      <c r="C415" s="32"/>
      <c r="D415" s="32"/>
      <c r="E415" s="32"/>
      <c r="F415" s="32"/>
      <c r="G415" s="32"/>
      <c r="H415" s="32"/>
      <c r="I415" s="32"/>
      <c r="J415" s="32"/>
      <c r="K415" s="33"/>
      <c r="L415" s="33"/>
      <c r="M415" s="33"/>
      <c r="N415" s="33"/>
      <c r="O415" s="33"/>
      <c r="P415" s="33"/>
      <c r="Q415" s="33"/>
      <c r="R415" s="33"/>
      <c r="S415" s="33"/>
      <c r="T415" s="33"/>
    </row>
    <row r="416" spans="1:29" x14ac:dyDescent="0.2">
      <c r="A416" s="32"/>
      <c r="B416" s="32"/>
      <c r="C416" s="32"/>
      <c r="D416" s="32"/>
      <c r="E416" s="32"/>
      <c r="F416" s="32"/>
      <c r="G416" s="32"/>
      <c r="H416" s="32"/>
      <c r="I416" s="32"/>
      <c r="J416" s="32"/>
      <c r="K416" s="33"/>
      <c r="L416" s="33"/>
      <c r="M416" s="33"/>
      <c r="N416" s="33"/>
      <c r="O416" s="33"/>
      <c r="P416" s="33"/>
      <c r="Q416" s="33"/>
      <c r="R416" s="33"/>
      <c r="S416" s="33"/>
      <c r="T416" s="33"/>
    </row>
    <row r="417" spans="1:47" ht="15" customHeight="1" x14ac:dyDescent="0.2">
      <c r="A417" s="32"/>
      <c r="B417" s="32"/>
      <c r="C417" s="32"/>
      <c r="D417" s="32"/>
      <c r="E417" s="32"/>
      <c r="F417" s="32"/>
      <c r="G417" s="32"/>
      <c r="H417" s="32"/>
      <c r="I417" s="32"/>
      <c r="J417" s="32"/>
      <c r="K417" s="33"/>
      <c r="L417" s="33"/>
      <c r="M417" s="33"/>
      <c r="N417" s="33"/>
      <c r="O417" s="33"/>
      <c r="P417" s="33"/>
      <c r="Q417" s="33"/>
      <c r="R417" s="33"/>
      <c r="S417" s="33"/>
      <c r="T417" s="33"/>
    </row>
    <row r="418" spans="1:47" ht="8.25" customHeight="1" x14ac:dyDescent="0.2">
      <c r="A418" s="247" t="s">
        <v>136</v>
      </c>
      <c r="B418" s="247"/>
      <c r="C418" s="247"/>
      <c r="D418" s="247"/>
      <c r="E418" s="247"/>
      <c r="F418" s="247"/>
      <c r="G418" s="247"/>
      <c r="H418" s="247"/>
      <c r="I418" s="247"/>
      <c r="J418" s="247"/>
      <c r="K418" s="247"/>
      <c r="L418" s="247"/>
      <c r="M418" s="247"/>
      <c r="N418" s="247"/>
      <c r="O418" s="247"/>
      <c r="P418" s="247"/>
      <c r="Q418" s="247"/>
      <c r="R418" s="247"/>
      <c r="S418" s="247"/>
      <c r="T418" s="247"/>
    </row>
    <row r="419" spans="1:47" ht="8.25" customHeight="1" x14ac:dyDescent="0.2">
      <c r="A419" s="248"/>
      <c r="B419" s="248"/>
      <c r="C419" s="248"/>
      <c r="D419" s="248"/>
      <c r="E419" s="248"/>
      <c r="F419" s="248"/>
      <c r="G419" s="248"/>
      <c r="H419" s="248"/>
      <c r="I419" s="248"/>
      <c r="J419" s="248"/>
      <c r="K419" s="248"/>
      <c r="L419" s="248"/>
      <c r="M419" s="248"/>
      <c r="N419" s="248"/>
      <c r="O419" s="248"/>
      <c r="P419" s="248"/>
      <c r="Q419" s="248"/>
      <c r="R419" s="248"/>
      <c r="S419" s="248"/>
      <c r="T419" s="248"/>
    </row>
    <row r="420" spans="1:47" x14ac:dyDescent="0.2">
      <c r="A420" s="249" t="s">
        <v>57</v>
      </c>
      <c r="B420" s="250"/>
      <c r="C420" s="250"/>
      <c r="D420" s="250"/>
      <c r="E420" s="250"/>
      <c r="F420" s="250"/>
      <c r="G420" s="250"/>
      <c r="H420" s="250"/>
      <c r="I420" s="250"/>
      <c r="J420" s="250"/>
      <c r="K420" s="250"/>
      <c r="L420" s="250"/>
      <c r="M420" s="250"/>
      <c r="N420" s="250"/>
      <c r="O420" s="250"/>
      <c r="P420" s="250"/>
      <c r="Q420" s="250"/>
      <c r="R420" s="250"/>
      <c r="S420" s="250"/>
      <c r="T420" s="251"/>
    </row>
    <row r="421" spans="1:47" x14ac:dyDescent="0.2">
      <c r="A421" s="252"/>
      <c r="B421" s="253"/>
      <c r="C421" s="253"/>
      <c r="D421" s="253"/>
      <c r="E421" s="253"/>
      <c r="F421" s="253"/>
      <c r="G421" s="253"/>
      <c r="H421" s="253"/>
      <c r="I421" s="253"/>
      <c r="J421" s="253"/>
      <c r="K421" s="253"/>
      <c r="L421" s="253"/>
      <c r="M421" s="253"/>
      <c r="N421" s="253"/>
      <c r="O421" s="253"/>
      <c r="P421" s="253"/>
      <c r="Q421" s="253"/>
      <c r="R421" s="253"/>
      <c r="S421" s="253"/>
      <c r="T421" s="254"/>
    </row>
    <row r="422" spans="1:47" s="44" customFormat="1" ht="15" customHeight="1" x14ac:dyDescent="0.2">
      <c r="A422" s="276" t="s">
        <v>28</v>
      </c>
      <c r="B422" s="276" t="s">
        <v>27</v>
      </c>
      <c r="C422" s="276"/>
      <c r="D422" s="276"/>
      <c r="E422" s="276"/>
      <c r="F422" s="276"/>
      <c r="G422" s="276"/>
      <c r="H422" s="276"/>
      <c r="I422" s="276"/>
      <c r="J422" s="378" t="s">
        <v>39</v>
      </c>
      <c r="K422" s="249" t="s">
        <v>25</v>
      </c>
      <c r="L422" s="250"/>
      <c r="M422" s="251"/>
      <c r="N422" s="249" t="s">
        <v>40</v>
      </c>
      <c r="O422" s="250"/>
      <c r="P422" s="251"/>
      <c r="Q422" s="249" t="s">
        <v>24</v>
      </c>
      <c r="R422" s="250"/>
      <c r="S422" s="251"/>
      <c r="T422" s="378" t="s">
        <v>23</v>
      </c>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row>
    <row r="423" spans="1:47" s="44" customFormat="1" x14ac:dyDescent="0.2">
      <c r="A423" s="276"/>
      <c r="B423" s="276"/>
      <c r="C423" s="276"/>
      <c r="D423" s="276"/>
      <c r="E423" s="276"/>
      <c r="F423" s="276"/>
      <c r="G423" s="276"/>
      <c r="H423" s="276"/>
      <c r="I423" s="276"/>
      <c r="J423" s="378"/>
      <c r="K423" s="252"/>
      <c r="L423" s="253"/>
      <c r="M423" s="254"/>
      <c r="N423" s="252"/>
      <c r="O423" s="253"/>
      <c r="P423" s="254"/>
      <c r="Q423" s="252"/>
      <c r="R423" s="253"/>
      <c r="S423" s="254"/>
      <c r="T423" s="378"/>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row>
    <row r="424" spans="1:47" s="44" customFormat="1" x14ac:dyDescent="0.2">
      <c r="A424" s="276"/>
      <c r="B424" s="276"/>
      <c r="C424" s="276"/>
      <c r="D424" s="276"/>
      <c r="E424" s="276"/>
      <c r="F424" s="276"/>
      <c r="G424" s="276"/>
      <c r="H424" s="276"/>
      <c r="I424" s="276"/>
      <c r="J424" s="378"/>
      <c r="K424" s="8" t="s">
        <v>29</v>
      </c>
      <c r="L424" s="8" t="s">
        <v>30</v>
      </c>
      <c r="M424" s="8" t="s">
        <v>31</v>
      </c>
      <c r="N424" s="8" t="s">
        <v>35</v>
      </c>
      <c r="O424" s="8" t="s">
        <v>7</v>
      </c>
      <c r="P424" s="8" t="s">
        <v>32</v>
      </c>
      <c r="Q424" s="8" t="s">
        <v>33</v>
      </c>
      <c r="R424" s="8" t="s">
        <v>29</v>
      </c>
      <c r="S424" s="8" t="s">
        <v>34</v>
      </c>
      <c r="T424" s="378"/>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row>
    <row r="425" spans="1:47" s="44" customFormat="1" x14ac:dyDescent="0.2">
      <c r="A425" s="276" t="s">
        <v>56</v>
      </c>
      <c r="B425" s="276"/>
      <c r="C425" s="276"/>
      <c r="D425" s="276"/>
      <c r="E425" s="276"/>
      <c r="F425" s="276"/>
      <c r="G425" s="276"/>
      <c r="H425" s="276"/>
      <c r="I425" s="276"/>
      <c r="J425" s="276"/>
      <c r="K425" s="276"/>
      <c r="L425" s="276"/>
      <c r="M425" s="276"/>
      <c r="N425" s="276"/>
      <c r="O425" s="276"/>
      <c r="P425" s="276"/>
      <c r="Q425" s="276"/>
      <c r="R425" s="276"/>
      <c r="S425" s="276"/>
      <c r="T425" s="276"/>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row>
    <row r="426" spans="1:47" s="44" customFormat="1" ht="27" customHeight="1" x14ac:dyDescent="0.25">
      <c r="A426" s="15" t="str">
        <f t="shared" ref="A426:A437" si="54">IF(ISNA(INDEX($A$257:$T$386,MATCH($B426,$B$257:$B$386,0),1)),"",INDEX($A$257:$T$386,MATCH($B426,$B$257:$B$386,0),1))</f>
        <v>ULM3101</v>
      </c>
      <c r="B426" s="101" t="s">
        <v>166</v>
      </c>
      <c r="C426" s="101"/>
      <c r="D426" s="101"/>
      <c r="E426" s="101"/>
      <c r="F426" s="101"/>
      <c r="G426" s="101"/>
      <c r="H426" s="101"/>
      <c r="I426" s="101"/>
      <c r="J426" s="7">
        <f t="shared" ref="J426:J437" si="55">IF(ISNA(INDEX($A$257:$T$386,MATCH($B426,$B$257:$B$386,0),10)),"",INDEX($A$257:$T$386,MATCH($B426,$B$257:$B$386,0),10))</f>
        <v>5</v>
      </c>
      <c r="K426" s="7">
        <f t="shared" ref="K426:K437" si="56">IF(ISNA(INDEX($A$257:$T$386,MATCH($B426,$B$257:$B$386,0),11)),"",INDEX($A$257:$T$386,MATCH($B426,$B$257:$B$386,0),11))</f>
        <v>2</v>
      </c>
      <c r="L426" s="7">
        <f t="shared" ref="L426:L437" si="57">IF(ISNA(INDEX($A$257:$T$386,MATCH($B426,$B$257:$B$386,0),12)),"",INDEX($A$257:$T$386,MATCH($B426,$B$257:$B$386,0),12))</f>
        <v>1</v>
      </c>
      <c r="M426" s="7">
        <f t="shared" ref="M426:M437" si="58">IF(ISNA(INDEX($A$257:$T$386,MATCH($B426,$B$257:$B$386,0),13)),"",INDEX($A$257:$T$386,MATCH($B426,$B$257:$B$386,0),13))</f>
        <v>0</v>
      </c>
      <c r="N426" s="7">
        <f t="shared" ref="N426:N437" si="59">IF(ISNA(INDEX($A$257:$T$386,MATCH($B426,$B$257:$B$386,0),14)),"",INDEX($A$257:$T$386,MATCH($B426,$B$257:$B$386,0),14))</f>
        <v>3</v>
      </c>
      <c r="O426" s="7">
        <f t="shared" ref="O426:O437" si="60">IF(ISNA(INDEX($A$257:$T$386,MATCH($B426,$B$257:$B$386,0),15)),"",INDEX($A$257:$T$386,MATCH($B426,$B$257:$B$386,0),15))</f>
        <v>6</v>
      </c>
      <c r="P426" s="7">
        <f t="shared" ref="P426:P437" si="61">IF(ISNA(INDEX($A$257:$T$386,MATCH($B426,$B$257:$B$386,0),16)),"",INDEX($A$257:$T$386,MATCH($B426,$B$257:$B$386,0),16))</f>
        <v>9</v>
      </c>
      <c r="Q426" s="13" t="str">
        <f t="shared" ref="Q426:Q437" si="62">IF(ISNA(INDEX($A$257:$T$386,MATCH($B426,$B$257:$B$386,0),17)),"",INDEX($A$257:$T$386,MATCH($B426,$B$257:$B$386,0),17))</f>
        <v>E</v>
      </c>
      <c r="R426" s="13">
        <f t="shared" ref="R426:R437" si="63">IF(ISNA(INDEX($A$257:$T$386,MATCH($B426,$B$257:$B$386,0),18)),"",INDEX($A$257:$T$386,MATCH($B426,$B$257:$B$386,0),18))</f>
        <v>0</v>
      </c>
      <c r="S426" s="13">
        <f t="shared" ref="S426:S437" si="64">IF(ISNA(INDEX($A$257:$T$386,MATCH($B426,$B$257:$B$386,0),19)),"",INDEX($A$257:$T$386,MATCH($B426,$B$257:$B$386,0),19))</f>
        <v>0</v>
      </c>
      <c r="T426" s="13" t="str">
        <f t="shared" ref="T426:T437" si="65">IF(ISNA(INDEX($A$257:$T$386,MATCH($B426,$B$257:$B$386,0),20)),"",INDEX($A$257:$T$386,MATCH($B426,$B$257:$B$386,0),20))</f>
        <v>DF</v>
      </c>
      <c r="U426" s="29"/>
      <c r="V426" s="30"/>
      <c r="W426" s="30"/>
      <c r="X426" s="30"/>
      <c r="Y426" s="30"/>
      <c r="Z426" s="1"/>
      <c r="AA426" s="1"/>
      <c r="AB426" s="1"/>
      <c r="AC426" s="1"/>
      <c r="AD426" s="1"/>
      <c r="AE426" s="1"/>
      <c r="AF426" s="1"/>
      <c r="AG426" s="1"/>
      <c r="AH426" s="1"/>
      <c r="AI426" s="1"/>
      <c r="AJ426" s="1"/>
      <c r="AK426" s="1"/>
      <c r="AL426" s="1"/>
      <c r="AM426" s="1"/>
      <c r="AN426" s="1"/>
      <c r="AO426" s="1"/>
      <c r="AP426" s="1"/>
      <c r="AQ426" s="1"/>
      <c r="AR426" s="1"/>
      <c r="AS426" s="1"/>
      <c r="AT426" s="1"/>
      <c r="AU426" s="1"/>
    </row>
    <row r="427" spans="1:47" ht="27" customHeight="1" x14ac:dyDescent="0.25">
      <c r="A427" s="15" t="str">
        <f t="shared" si="54"/>
        <v>ULM3102</v>
      </c>
      <c r="B427" s="101" t="s">
        <v>168</v>
      </c>
      <c r="C427" s="101"/>
      <c r="D427" s="101"/>
      <c r="E427" s="101"/>
      <c r="F427" s="101"/>
      <c r="G427" s="101"/>
      <c r="H427" s="101"/>
      <c r="I427" s="101"/>
      <c r="J427" s="7">
        <f t="shared" si="55"/>
        <v>5</v>
      </c>
      <c r="K427" s="7">
        <f t="shared" si="56"/>
        <v>2</v>
      </c>
      <c r="L427" s="7">
        <f t="shared" si="57"/>
        <v>1</v>
      </c>
      <c r="M427" s="7">
        <f t="shared" si="58"/>
        <v>0</v>
      </c>
      <c r="N427" s="7">
        <f t="shared" si="59"/>
        <v>3</v>
      </c>
      <c r="O427" s="7">
        <f t="shared" si="60"/>
        <v>6</v>
      </c>
      <c r="P427" s="7">
        <f t="shared" si="61"/>
        <v>9</v>
      </c>
      <c r="Q427" s="13" t="str">
        <f t="shared" si="62"/>
        <v>E</v>
      </c>
      <c r="R427" s="13">
        <f t="shared" si="63"/>
        <v>0</v>
      </c>
      <c r="S427" s="13">
        <f t="shared" si="64"/>
        <v>0</v>
      </c>
      <c r="T427" s="13" t="str">
        <f t="shared" si="65"/>
        <v>DF</v>
      </c>
      <c r="U427" s="30"/>
      <c r="V427" s="30"/>
      <c r="W427" s="30"/>
      <c r="X427" s="30"/>
      <c r="Y427" s="30"/>
      <c r="Z427" s="30"/>
    </row>
    <row r="428" spans="1:47" ht="27" customHeight="1" x14ac:dyDescent="0.25">
      <c r="A428" s="15" t="str">
        <f t="shared" si="54"/>
        <v>ULM3103</v>
      </c>
      <c r="B428" s="101" t="s">
        <v>170</v>
      </c>
      <c r="C428" s="101"/>
      <c r="D428" s="101"/>
      <c r="E428" s="101"/>
      <c r="F428" s="101"/>
      <c r="G428" s="101"/>
      <c r="H428" s="101"/>
      <c r="I428" s="101"/>
      <c r="J428" s="7">
        <f t="shared" si="55"/>
        <v>5</v>
      </c>
      <c r="K428" s="7">
        <f t="shared" si="56"/>
        <v>2</v>
      </c>
      <c r="L428" s="7">
        <f t="shared" si="57"/>
        <v>1</v>
      </c>
      <c r="M428" s="7">
        <f t="shared" si="58"/>
        <v>0</v>
      </c>
      <c r="N428" s="7">
        <f t="shared" si="59"/>
        <v>3</v>
      </c>
      <c r="O428" s="7">
        <f t="shared" si="60"/>
        <v>6</v>
      </c>
      <c r="P428" s="7">
        <f t="shared" si="61"/>
        <v>9</v>
      </c>
      <c r="Q428" s="13" t="str">
        <f t="shared" si="62"/>
        <v>E</v>
      </c>
      <c r="R428" s="13">
        <f t="shared" si="63"/>
        <v>0</v>
      </c>
      <c r="S428" s="13">
        <f t="shared" si="64"/>
        <v>0</v>
      </c>
      <c r="T428" s="13" t="str">
        <f t="shared" si="65"/>
        <v>DF</v>
      </c>
      <c r="U428" s="30"/>
      <c r="V428" s="30"/>
      <c r="W428" s="30"/>
      <c r="X428" s="30"/>
      <c r="Y428" s="30"/>
      <c r="Z428" s="30"/>
    </row>
    <row r="429" spans="1:47" ht="26.25" customHeight="1" x14ac:dyDescent="0.25">
      <c r="A429" s="15" t="str">
        <f t="shared" si="54"/>
        <v>ULM3105</v>
      </c>
      <c r="B429" s="101" t="s">
        <v>174</v>
      </c>
      <c r="C429" s="101"/>
      <c r="D429" s="101"/>
      <c r="E429" s="101"/>
      <c r="F429" s="101"/>
      <c r="G429" s="101"/>
      <c r="H429" s="101"/>
      <c r="I429" s="101"/>
      <c r="J429" s="7">
        <f t="shared" si="55"/>
        <v>4</v>
      </c>
      <c r="K429" s="7">
        <f t="shared" si="56"/>
        <v>0</v>
      </c>
      <c r="L429" s="7">
        <f t="shared" si="57"/>
        <v>2</v>
      </c>
      <c r="M429" s="7">
        <f t="shared" si="58"/>
        <v>0</v>
      </c>
      <c r="N429" s="7">
        <f t="shared" si="59"/>
        <v>2</v>
      </c>
      <c r="O429" s="7">
        <f t="shared" si="60"/>
        <v>5</v>
      </c>
      <c r="P429" s="7">
        <f t="shared" si="61"/>
        <v>7</v>
      </c>
      <c r="Q429" s="13">
        <f t="shared" si="62"/>
        <v>0</v>
      </c>
      <c r="R429" s="13" t="str">
        <f t="shared" si="63"/>
        <v>C</v>
      </c>
      <c r="S429" s="13">
        <f t="shared" si="64"/>
        <v>0</v>
      </c>
      <c r="T429" s="13" t="str">
        <f t="shared" si="65"/>
        <v>DF</v>
      </c>
      <c r="U429" s="30"/>
      <c r="V429" s="30"/>
      <c r="W429" s="30"/>
      <c r="X429" s="30"/>
      <c r="Y429" s="30"/>
      <c r="Z429" s="30"/>
    </row>
    <row r="430" spans="1:47" ht="26.25" customHeight="1" x14ac:dyDescent="0.25">
      <c r="A430" s="15" t="str">
        <f t="shared" si="54"/>
        <v>ULM3106</v>
      </c>
      <c r="B430" s="101" t="s">
        <v>176</v>
      </c>
      <c r="C430" s="101"/>
      <c r="D430" s="101"/>
      <c r="E430" s="101"/>
      <c r="F430" s="101"/>
      <c r="G430" s="101"/>
      <c r="H430" s="101"/>
      <c r="I430" s="101"/>
      <c r="J430" s="7">
        <f t="shared" si="55"/>
        <v>3</v>
      </c>
      <c r="K430" s="7">
        <f t="shared" si="56"/>
        <v>0</v>
      </c>
      <c r="L430" s="7">
        <f t="shared" si="57"/>
        <v>2</v>
      </c>
      <c r="M430" s="7">
        <f t="shared" si="58"/>
        <v>0</v>
      </c>
      <c r="N430" s="7">
        <f t="shared" si="59"/>
        <v>2</v>
      </c>
      <c r="O430" s="7">
        <f t="shared" si="60"/>
        <v>3</v>
      </c>
      <c r="P430" s="7">
        <f t="shared" si="61"/>
        <v>5</v>
      </c>
      <c r="Q430" s="13">
        <f t="shared" si="62"/>
        <v>0</v>
      </c>
      <c r="R430" s="13" t="str">
        <f t="shared" si="63"/>
        <v>C</v>
      </c>
      <c r="S430" s="13">
        <f t="shared" si="64"/>
        <v>0</v>
      </c>
      <c r="T430" s="13" t="str">
        <f t="shared" si="65"/>
        <v>DF</v>
      </c>
      <c r="U430" s="30"/>
      <c r="V430" s="30"/>
      <c r="W430" s="30"/>
      <c r="X430" s="30"/>
      <c r="Y430" s="30"/>
      <c r="Z430" s="30"/>
    </row>
    <row r="431" spans="1:47" ht="24.75" customHeight="1" x14ac:dyDescent="0.25">
      <c r="A431" s="15" t="str">
        <f t="shared" si="54"/>
        <v>ULM3209</v>
      </c>
      <c r="B431" s="101" t="s">
        <v>181</v>
      </c>
      <c r="C431" s="101"/>
      <c r="D431" s="101"/>
      <c r="E431" s="101"/>
      <c r="F431" s="101"/>
      <c r="G431" s="101"/>
      <c r="H431" s="101"/>
      <c r="I431" s="101"/>
      <c r="J431" s="7">
        <f t="shared" si="55"/>
        <v>4</v>
      </c>
      <c r="K431" s="7">
        <f t="shared" si="56"/>
        <v>2</v>
      </c>
      <c r="L431" s="7">
        <f t="shared" si="57"/>
        <v>1</v>
      </c>
      <c r="M431" s="7">
        <f t="shared" si="58"/>
        <v>0</v>
      </c>
      <c r="N431" s="7">
        <f t="shared" si="59"/>
        <v>3</v>
      </c>
      <c r="O431" s="7">
        <f t="shared" si="60"/>
        <v>4</v>
      </c>
      <c r="P431" s="7">
        <f t="shared" si="61"/>
        <v>7</v>
      </c>
      <c r="Q431" s="13" t="str">
        <f t="shared" si="62"/>
        <v>E</v>
      </c>
      <c r="R431" s="13">
        <f t="shared" si="63"/>
        <v>0</v>
      </c>
      <c r="S431" s="13">
        <f t="shared" si="64"/>
        <v>0</v>
      </c>
      <c r="T431" s="13" t="str">
        <f t="shared" si="65"/>
        <v>DF</v>
      </c>
      <c r="U431" s="30"/>
      <c r="V431" s="30"/>
      <c r="W431" s="30"/>
      <c r="X431" s="30"/>
      <c r="Y431" s="30"/>
      <c r="Z431" s="30"/>
    </row>
    <row r="432" spans="1:47" ht="24" customHeight="1" x14ac:dyDescent="0.25">
      <c r="A432" s="15" t="str">
        <f t="shared" si="54"/>
        <v>ULM3208</v>
      </c>
      <c r="B432" s="101" t="s">
        <v>269</v>
      </c>
      <c r="C432" s="101"/>
      <c r="D432" s="101"/>
      <c r="E432" s="101"/>
      <c r="F432" s="101"/>
      <c r="G432" s="101"/>
      <c r="H432" s="101"/>
      <c r="I432" s="101"/>
      <c r="J432" s="7">
        <f t="shared" si="55"/>
        <v>4</v>
      </c>
      <c r="K432" s="7">
        <f t="shared" si="56"/>
        <v>2</v>
      </c>
      <c r="L432" s="7">
        <f t="shared" si="57"/>
        <v>1</v>
      </c>
      <c r="M432" s="7">
        <f t="shared" si="58"/>
        <v>0</v>
      </c>
      <c r="N432" s="7">
        <f t="shared" si="59"/>
        <v>3</v>
      </c>
      <c r="O432" s="7">
        <f t="shared" si="60"/>
        <v>4</v>
      </c>
      <c r="P432" s="7">
        <f t="shared" si="61"/>
        <v>7</v>
      </c>
      <c r="Q432" s="13" t="str">
        <f t="shared" si="62"/>
        <v>E</v>
      </c>
      <c r="R432" s="13">
        <f t="shared" si="63"/>
        <v>0</v>
      </c>
      <c r="S432" s="13">
        <f t="shared" si="64"/>
        <v>0</v>
      </c>
      <c r="T432" s="13" t="str">
        <f t="shared" si="65"/>
        <v>DF</v>
      </c>
      <c r="U432" s="30"/>
      <c r="V432" s="30"/>
      <c r="W432" s="30"/>
      <c r="X432" s="30"/>
      <c r="Y432" s="30"/>
      <c r="Z432" s="30"/>
    </row>
    <row r="433" spans="1:26" ht="19.5" customHeight="1" x14ac:dyDescent="0.25">
      <c r="A433" s="15" t="str">
        <f t="shared" si="54"/>
        <v>ULM3213</v>
      </c>
      <c r="B433" s="377" t="s">
        <v>186</v>
      </c>
      <c r="C433" s="377"/>
      <c r="D433" s="377"/>
      <c r="E433" s="377"/>
      <c r="F433" s="377"/>
      <c r="G433" s="377"/>
      <c r="H433" s="377"/>
      <c r="I433" s="377"/>
      <c r="J433" s="7">
        <f t="shared" si="55"/>
        <v>4</v>
      </c>
      <c r="K433" s="7">
        <f t="shared" si="56"/>
        <v>0</v>
      </c>
      <c r="L433" s="7">
        <f t="shared" si="57"/>
        <v>3</v>
      </c>
      <c r="M433" s="7">
        <f t="shared" si="58"/>
        <v>0</v>
      </c>
      <c r="N433" s="7">
        <f t="shared" si="59"/>
        <v>3</v>
      </c>
      <c r="O433" s="7">
        <f t="shared" si="60"/>
        <v>4</v>
      </c>
      <c r="P433" s="7">
        <f t="shared" si="61"/>
        <v>7</v>
      </c>
      <c r="Q433" s="13">
        <f t="shared" si="62"/>
        <v>0</v>
      </c>
      <c r="R433" s="13">
        <f t="shared" si="63"/>
        <v>0</v>
      </c>
      <c r="S433" s="13" t="str">
        <f t="shared" si="64"/>
        <v>VP</v>
      </c>
      <c r="T433" s="13" t="str">
        <f t="shared" si="65"/>
        <v>DF</v>
      </c>
      <c r="U433" s="30"/>
      <c r="V433" s="30"/>
      <c r="W433" s="30"/>
      <c r="X433" s="30"/>
      <c r="Y433" s="30"/>
      <c r="Z433" s="30"/>
    </row>
    <row r="434" spans="1:26" ht="13.5" customHeight="1" x14ac:dyDescent="0.25">
      <c r="A434" s="15" t="str">
        <f t="shared" si="54"/>
        <v>ULM3422</v>
      </c>
      <c r="B434" s="377" t="s">
        <v>203</v>
      </c>
      <c r="C434" s="377"/>
      <c r="D434" s="377"/>
      <c r="E434" s="377"/>
      <c r="F434" s="377"/>
      <c r="G434" s="377"/>
      <c r="H434" s="377"/>
      <c r="I434" s="377"/>
      <c r="J434" s="7">
        <f t="shared" si="55"/>
        <v>4</v>
      </c>
      <c r="K434" s="7">
        <f t="shared" si="56"/>
        <v>2</v>
      </c>
      <c r="L434" s="7">
        <f t="shared" si="57"/>
        <v>1</v>
      </c>
      <c r="M434" s="7">
        <f t="shared" si="58"/>
        <v>0</v>
      </c>
      <c r="N434" s="7">
        <f t="shared" si="59"/>
        <v>3</v>
      </c>
      <c r="O434" s="7">
        <f t="shared" si="60"/>
        <v>4</v>
      </c>
      <c r="P434" s="7">
        <f t="shared" si="61"/>
        <v>7</v>
      </c>
      <c r="Q434" s="13" t="str">
        <f t="shared" si="62"/>
        <v>E</v>
      </c>
      <c r="R434" s="13">
        <f t="shared" si="63"/>
        <v>0</v>
      </c>
      <c r="S434" s="13">
        <f t="shared" si="64"/>
        <v>0</v>
      </c>
      <c r="T434" s="13" t="str">
        <f t="shared" si="65"/>
        <v>DF</v>
      </c>
      <c r="U434" s="30"/>
      <c r="V434" s="30"/>
      <c r="W434" s="30"/>
      <c r="X434" s="30"/>
      <c r="Y434" s="30"/>
      <c r="Z434" s="30"/>
    </row>
    <row r="435" spans="1:26" ht="13.5" customHeight="1" x14ac:dyDescent="0.25">
      <c r="A435" s="15" t="str">
        <f t="shared" si="54"/>
        <v>ULM3425</v>
      </c>
      <c r="B435" s="101" t="s">
        <v>209</v>
      </c>
      <c r="C435" s="101"/>
      <c r="D435" s="101"/>
      <c r="E435" s="101"/>
      <c r="F435" s="101"/>
      <c r="G435" s="101"/>
      <c r="H435" s="101"/>
      <c r="I435" s="101"/>
      <c r="J435" s="7">
        <f t="shared" si="55"/>
        <v>3</v>
      </c>
      <c r="K435" s="7">
        <f t="shared" si="56"/>
        <v>2</v>
      </c>
      <c r="L435" s="7">
        <f t="shared" si="57"/>
        <v>0</v>
      </c>
      <c r="M435" s="7">
        <f t="shared" si="58"/>
        <v>0</v>
      </c>
      <c r="N435" s="7">
        <f t="shared" si="59"/>
        <v>2</v>
      </c>
      <c r="O435" s="7">
        <f t="shared" si="60"/>
        <v>3</v>
      </c>
      <c r="P435" s="7">
        <f t="shared" si="61"/>
        <v>5</v>
      </c>
      <c r="Q435" s="13" t="str">
        <f t="shared" si="62"/>
        <v>E</v>
      </c>
      <c r="R435" s="13">
        <f t="shared" si="63"/>
        <v>0</v>
      </c>
      <c r="S435" s="13">
        <f t="shared" si="64"/>
        <v>0</v>
      </c>
      <c r="T435" s="13" t="str">
        <f t="shared" si="65"/>
        <v>DF</v>
      </c>
      <c r="U435" s="30"/>
      <c r="V435" s="30"/>
      <c r="W435" s="30"/>
      <c r="X435" s="30"/>
      <c r="Y435" s="30"/>
      <c r="Z435" s="30"/>
    </row>
    <row r="436" spans="1:26" ht="24" customHeight="1" x14ac:dyDescent="0.25">
      <c r="A436" s="15" t="str">
        <f t="shared" si="54"/>
        <v>ULM3529</v>
      </c>
      <c r="B436" s="101" t="s">
        <v>217</v>
      </c>
      <c r="C436" s="101"/>
      <c r="D436" s="101"/>
      <c r="E436" s="101"/>
      <c r="F436" s="101"/>
      <c r="G436" s="101"/>
      <c r="H436" s="101"/>
      <c r="I436" s="101"/>
      <c r="J436" s="7">
        <f t="shared" si="55"/>
        <v>5</v>
      </c>
      <c r="K436" s="7">
        <f t="shared" si="56"/>
        <v>2</v>
      </c>
      <c r="L436" s="7">
        <f t="shared" si="57"/>
        <v>1</v>
      </c>
      <c r="M436" s="7">
        <f t="shared" si="58"/>
        <v>0</v>
      </c>
      <c r="N436" s="7">
        <f t="shared" si="59"/>
        <v>3</v>
      </c>
      <c r="O436" s="7">
        <f t="shared" si="60"/>
        <v>6</v>
      </c>
      <c r="P436" s="7">
        <f t="shared" si="61"/>
        <v>9</v>
      </c>
      <c r="Q436" s="13" t="str">
        <f t="shared" si="62"/>
        <v>E</v>
      </c>
      <c r="R436" s="13">
        <f t="shared" si="63"/>
        <v>0</v>
      </c>
      <c r="S436" s="13">
        <f t="shared" si="64"/>
        <v>0</v>
      </c>
      <c r="T436" s="13" t="str">
        <f t="shared" si="65"/>
        <v>DF</v>
      </c>
      <c r="U436" s="30"/>
      <c r="V436" s="30"/>
      <c r="W436" s="30"/>
      <c r="X436" s="30"/>
      <c r="Y436" s="30"/>
      <c r="Z436" s="30"/>
    </row>
    <row r="437" spans="1:26" ht="24" customHeight="1" x14ac:dyDescent="0.25">
      <c r="A437" s="15" t="str">
        <f t="shared" si="54"/>
        <v>ULM3531</v>
      </c>
      <c r="B437" s="101" t="s">
        <v>221</v>
      </c>
      <c r="C437" s="101"/>
      <c r="D437" s="101"/>
      <c r="E437" s="101"/>
      <c r="F437" s="101"/>
      <c r="G437" s="101"/>
      <c r="H437" s="101"/>
      <c r="I437" s="101"/>
      <c r="J437" s="7">
        <f t="shared" si="55"/>
        <v>5</v>
      </c>
      <c r="K437" s="7">
        <f t="shared" si="56"/>
        <v>2</v>
      </c>
      <c r="L437" s="7">
        <f t="shared" si="57"/>
        <v>2</v>
      </c>
      <c r="M437" s="7">
        <f t="shared" si="58"/>
        <v>0</v>
      </c>
      <c r="N437" s="7">
        <f t="shared" si="59"/>
        <v>4</v>
      </c>
      <c r="O437" s="7">
        <f t="shared" si="60"/>
        <v>5</v>
      </c>
      <c r="P437" s="7">
        <f t="shared" si="61"/>
        <v>9</v>
      </c>
      <c r="Q437" s="13" t="str">
        <f t="shared" si="62"/>
        <v>E</v>
      </c>
      <c r="R437" s="13">
        <f t="shared" si="63"/>
        <v>0</v>
      </c>
      <c r="S437" s="13">
        <f t="shared" si="64"/>
        <v>0</v>
      </c>
      <c r="T437" s="13" t="str">
        <f t="shared" si="65"/>
        <v>DF</v>
      </c>
      <c r="U437" s="30"/>
      <c r="V437" s="30"/>
      <c r="W437" s="30"/>
      <c r="X437" s="30"/>
      <c r="Y437" s="30"/>
      <c r="Z437" s="30"/>
    </row>
    <row r="438" spans="1:26" ht="15" x14ac:dyDescent="0.25">
      <c r="A438" s="8" t="s">
        <v>26</v>
      </c>
      <c r="B438" s="277"/>
      <c r="C438" s="277"/>
      <c r="D438" s="277"/>
      <c r="E438" s="277"/>
      <c r="F438" s="277"/>
      <c r="G438" s="277"/>
      <c r="H438" s="277"/>
      <c r="I438" s="277"/>
      <c r="J438" s="100">
        <f>SUM(J426:J437)</f>
        <v>51</v>
      </c>
      <c r="K438" s="100">
        <f t="shared" ref="K438:P438" si="66">SUM(K426:K437)</f>
        <v>18</v>
      </c>
      <c r="L438" s="100">
        <f t="shared" si="66"/>
        <v>16</v>
      </c>
      <c r="M438" s="100">
        <f t="shared" si="66"/>
        <v>0</v>
      </c>
      <c r="N438" s="100">
        <f t="shared" si="66"/>
        <v>34</v>
      </c>
      <c r="O438" s="100">
        <f t="shared" si="66"/>
        <v>56</v>
      </c>
      <c r="P438" s="100">
        <f t="shared" si="66"/>
        <v>90</v>
      </c>
      <c r="Q438" s="86">
        <f>COUNTIF(Q426:Q436,"E")</f>
        <v>8</v>
      </c>
      <c r="R438" s="86">
        <f>COUNTIF(R426:R437,"C")</f>
        <v>2</v>
      </c>
      <c r="S438" s="86">
        <f>COUNTIF(S426:S436,"VP")</f>
        <v>1</v>
      </c>
      <c r="T438" s="6">
        <f>COUNTA(T426:T437)</f>
        <v>12</v>
      </c>
      <c r="U438" s="30"/>
      <c r="V438" s="30"/>
      <c r="W438" s="30"/>
      <c r="X438" s="30"/>
      <c r="Y438" s="30"/>
      <c r="Z438" s="30"/>
    </row>
    <row r="439" spans="1:26" ht="15" customHeight="1" x14ac:dyDescent="0.25">
      <c r="A439" s="222" t="s">
        <v>68</v>
      </c>
      <c r="B439" s="223"/>
      <c r="C439" s="223"/>
      <c r="D439" s="223"/>
      <c r="E439" s="223"/>
      <c r="F439" s="223"/>
      <c r="G439" s="223"/>
      <c r="H439" s="223"/>
      <c r="I439" s="223"/>
      <c r="J439" s="223"/>
      <c r="K439" s="223"/>
      <c r="L439" s="223"/>
      <c r="M439" s="223"/>
      <c r="N439" s="223"/>
      <c r="O439" s="223"/>
      <c r="P439" s="223"/>
      <c r="Q439" s="223"/>
      <c r="R439" s="223"/>
      <c r="S439" s="223"/>
      <c r="T439" s="224"/>
      <c r="U439" s="30"/>
      <c r="V439" s="30"/>
      <c r="W439" s="30"/>
      <c r="X439" s="30"/>
      <c r="Y439" s="30"/>
      <c r="Z439" s="30"/>
    </row>
    <row r="440" spans="1:26" ht="15" customHeight="1" x14ac:dyDescent="0.25">
      <c r="A440" s="15" t="str">
        <f>IF(ISNA(INDEX($A$257:$T$386,MATCH($B440,$B$257:$B$386,0),1)),"",INDEX($A$257:$T$386,MATCH($B440,$B$257:$B$386,0),1))</f>
        <v>ULM3639</v>
      </c>
      <c r="B440" s="273" t="s">
        <v>647</v>
      </c>
      <c r="C440" s="274"/>
      <c r="D440" s="274"/>
      <c r="E440" s="274"/>
      <c r="F440" s="274"/>
      <c r="G440" s="274"/>
      <c r="H440" s="274"/>
      <c r="I440" s="275"/>
      <c r="J440" s="7">
        <f>IF(ISNA(INDEX($A$257:$T$386,MATCH($B440,$B$257:$B$386,0),10)),"",INDEX($A$257:$T$386,MATCH($B440,$B$257:$B$386,0),10))</f>
        <v>5</v>
      </c>
      <c r="K440" s="7">
        <f>IF(ISNA(INDEX($A$257:$T$386,MATCH($B440,$B$257:$B$386,0),11)),"",INDEX($A$257:$T$386,MATCH($B440,$B$257:$B$386,0),11))</f>
        <v>2</v>
      </c>
      <c r="L440" s="7">
        <f>IF(ISNA(INDEX($A$257:$T$386,MATCH($B440,$B$257:$B$386,0),12)),"",INDEX($A$257:$T$386,MATCH($B440,$B$257:$B$386,0),12))</f>
        <v>0</v>
      </c>
      <c r="M440" s="7">
        <f>IF(ISNA(INDEX($A$257:$T$386,MATCH($B440,$B$257:$B$386,0),13)),"",INDEX($A$257:$T$386,MATCH($B440,$B$257:$B$386,0),13))</f>
        <v>3</v>
      </c>
      <c r="N440" s="7">
        <f>IF(ISNA(INDEX($A$257:$T$386,MATCH($B440,$B$257:$B$386,0),14)),"",INDEX($A$257:$T$386,MATCH($B440,$B$257:$B$386,0),14))</f>
        <v>5</v>
      </c>
      <c r="O440" s="7">
        <f>IF(ISNA(INDEX($A$257:$T$386,MATCH($B440,$B$257:$B$386,0),15)),"",INDEX($A$257:$T$386,MATCH($B440,$B$257:$B$386,0),15))</f>
        <v>5</v>
      </c>
      <c r="P440" s="7">
        <f>IF(ISNA(INDEX($A$257:$T$386,MATCH($B440,$B$257:$B$386,0),16)),"",INDEX($A$257:$T$386,MATCH($B440,$B$257:$B$386,0),16))</f>
        <v>10</v>
      </c>
      <c r="Q440" s="13">
        <f>IF(ISNA(INDEX($A$257:$T$386,MATCH($B440,$B$257:$B$386,0),17)),"",INDEX($A$257:$T$386,MATCH($B440,$B$257:$B$386,0),17))</f>
        <v>0</v>
      </c>
      <c r="R440" s="13" t="str">
        <f>IF(ISNA(INDEX($A$257:$T$386,MATCH($B440,$B$257:$B$386,0),18)),"",INDEX($A$257:$T$386,MATCH($B440,$B$257:$B$386,0),18))</f>
        <v>C</v>
      </c>
      <c r="S440" s="13">
        <f>IF(ISNA(INDEX($A$257:$T$386,MATCH($B440,$B$257:$B$386,0),19)),"",INDEX($A$257:$T$386,MATCH($B440,$B$257:$B$386,0),19))</f>
        <v>0</v>
      </c>
      <c r="T440" s="13" t="str">
        <f>IF(ISNA(INDEX($A$257:$T$386,MATCH($B440,$B$257:$B$386,0),20)),"",INDEX($A$257:$T$386,MATCH($B440,$B$257:$B$386,0),20))</f>
        <v>DF</v>
      </c>
      <c r="U440" s="30"/>
      <c r="V440" s="30"/>
      <c r="W440" s="30"/>
      <c r="X440" s="30"/>
      <c r="Y440" s="30"/>
      <c r="Z440" s="30"/>
    </row>
    <row r="441" spans="1:26" ht="15" x14ac:dyDescent="0.25">
      <c r="A441" s="8" t="s">
        <v>26</v>
      </c>
      <c r="B441" s="276"/>
      <c r="C441" s="276"/>
      <c r="D441" s="276"/>
      <c r="E441" s="276"/>
      <c r="F441" s="276"/>
      <c r="G441" s="276"/>
      <c r="H441" s="276"/>
      <c r="I441" s="276"/>
      <c r="J441" s="9">
        <f t="shared" ref="J441:P441" si="67">SUM(J440:J440)</f>
        <v>5</v>
      </c>
      <c r="K441" s="9">
        <f t="shared" si="67"/>
        <v>2</v>
      </c>
      <c r="L441" s="9">
        <f t="shared" si="67"/>
        <v>0</v>
      </c>
      <c r="M441" s="9">
        <f t="shared" si="67"/>
        <v>3</v>
      </c>
      <c r="N441" s="9">
        <f t="shared" si="67"/>
        <v>5</v>
      </c>
      <c r="O441" s="9">
        <f t="shared" si="67"/>
        <v>5</v>
      </c>
      <c r="P441" s="9">
        <f t="shared" si="67"/>
        <v>10</v>
      </c>
      <c r="Q441" s="8">
        <f>COUNTIF(Q440:Q440,"E")</f>
        <v>0</v>
      </c>
      <c r="R441" s="8">
        <f>COUNTIF(R440:R440,"C")</f>
        <v>1</v>
      </c>
      <c r="S441" s="8">
        <f>COUNTIF(S440:S440,"VP")</f>
        <v>0</v>
      </c>
      <c r="T441" s="6">
        <v>1</v>
      </c>
      <c r="U441" s="30"/>
      <c r="V441" s="30"/>
      <c r="W441" s="30"/>
      <c r="X441" s="30"/>
      <c r="Y441" s="30"/>
      <c r="Z441" s="30"/>
    </row>
    <row r="442" spans="1:26" ht="17.100000000000001" customHeight="1" x14ac:dyDescent="0.25">
      <c r="A442" s="255" t="s">
        <v>126</v>
      </c>
      <c r="B442" s="255"/>
      <c r="C442" s="255"/>
      <c r="D442" s="255"/>
      <c r="E442" s="255"/>
      <c r="F442" s="255"/>
      <c r="G442" s="255"/>
      <c r="H442" s="255"/>
      <c r="I442" s="255"/>
      <c r="J442" s="9">
        <f t="shared" ref="J442:T442" si="68">SUM(J438,J441)</f>
        <v>56</v>
      </c>
      <c r="K442" s="9">
        <f t="shared" si="68"/>
        <v>20</v>
      </c>
      <c r="L442" s="9">
        <f t="shared" si="68"/>
        <v>16</v>
      </c>
      <c r="M442" s="9">
        <f t="shared" si="68"/>
        <v>3</v>
      </c>
      <c r="N442" s="9">
        <f t="shared" si="68"/>
        <v>39</v>
      </c>
      <c r="O442" s="9">
        <f t="shared" si="68"/>
        <v>61</v>
      </c>
      <c r="P442" s="9">
        <f t="shared" si="68"/>
        <v>100</v>
      </c>
      <c r="Q442" s="9">
        <f t="shared" si="68"/>
        <v>8</v>
      </c>
      <c r="R442" s="9">
        <f t="shared" si="68"/>
        <v>3</v>
      </c>
      <c r="S442" s="9">
        <f t="shared" si="68"/>
        <v>1</v>
      </c>
      <c r="T442" s="36">
        <f t="shared" si="68"/>
        <v>13</v>
      </c>
      <c r="U442" s="30"/>
      <c r="V442" s="30"/>
      <c r="W442" s="30"/>
      <c r="X442" s="30"/>
      <c r="Y442" s="30"/>
      <c r="Z442" s="30"/>
    </row>
    <row r="443" spans="1:26" ht="12.75" customHeight="1" x14ac:dyDescent="0.25">
      <c r="A443" s="255" t="s">
        <v>49</v>
      </c>
      <c r="B443" s="255"/>
      <c r="C443" s="255"/>
      <c r="D443" s="255"/>
      <c r="E443" s="255"/>
      <c r="F443" s="255"/>
      <c r="G443" s="255"/>
      <c r="H443" s="255"/>
      <c r="I443" s="255"/>
      <c r="J443" s="255"/>
      <c r="K443" s="9">
        <f t="shared" ref="K443:P443" si="69">K438*14+K441*12</f>
        <v>276</v>
      </c>
      <c r="L443" s="9">
        <f t="shared" si="69"/>
        <v>224</v>
      </c>
      <c r="M443" s="9">
        <f t="shared" si="69"/>
        <v>36</v>
      </c>
      <c r="N443" s="9">
        <f t="shared" si="69"/>
        <v>536</v>
      </c>
      <c r="O443" s="9">
        <f t="shared" si="69"/>
        <v>844</v>
      </c>
      <c r="P443" s="9">
        <f t="shared" si="69"/>
        <v>1380</v>
      </c>
      <c r="Q443" s="263"/>
      <c r="R443" s="263"/>
      <c r="S443" s="263"/>
      <c r="T443" s="263"/>
      <c r="U443" s="30"/>
      <c r="V443" s="30"/>
      <c r="W443" s="30"/>
      <c r="X443" s="30"/>
      <c r="Y443" s="30"/>
      <c r="Z443" s="30"/>
    </row>
    <row r="444" spans="1:26" ht="12.75" customHeight="1" x14ac:dyDescent="0.25">
      <c r="A444" s="255"/>
      <c r="B444" s="255"/>
      <c r="C444" s="255"/>
      <c r="D444" s="255"/>
      <c r="E444" s="255"/>
      <c r="F444" s="255"/>
      <c r="G444" s="255"/>
      <c r="H444" s="255"/>
      <c r="I444" s="255"/>
      <c r="J444" s="255"/>
      <c r="K444" s="257">
        <f>SUM(K443:M443)</f>
        <v>536</v>
      </c>
      <c r="L444" s="257"/>
      <c r="M444" s="257"/>
      <c r="N444" s="257">
        <f>SUM(N443:O443)</f>
        <v>1380</v>
      </c>
      <c r="O444" s="257"/>
      <c r="P444" s="257"/>
      <c r="Q444" s="263"/>
      <c r="R444" s="263"/>
      <c r="S444" s="263"/>
      <c r="T444" s="263"/>
      <c r="U444" s="30"/>
      <c r="V444" s="30"/>
      <c r="W444" s="30"/>
      <c r="X444" s="30"/>
      <c r="Y444" s="30"/>
      <c r="Z444" s="30"/>
    </row>
    <row r="445" spans="1:26" ht="12.75" customHeight="1" x14ac:dyDescent="0.25">
      <c r="A445" s="349" t="s">
        <v>89</v>
      </c>
      <c r="B445" s="350"/>
      <c r="C445" s="350"/>
      <c r="D445" s="350"/>
      <c r="E445" s="350"/>
      <c r="F445" s="350"/>
      <c r="G445" s="350"/>
      <c r="H445" s="350"/>
      <c r="I445" s="350"/>
      <c r="J445" s="351"/>
      <c r="K445" s="461">
        <f>T442/SUM(T270,T289,T306,T322,T336,T350)</f>
        <v>0.28888888888888886</v>
      </c>
      <c r="L445" s="461"/>
      <c r="M445" s="461"/>
      <c r="N445" s="461"/>
      <c r="O445" s="461"/>
      <c r="P445" s="461"/>
      <c r="Q445" s="461"/>
      <c r="R445" s="461"/>
      <c r="S445" s="461"/>
      <c r="T445" s="461"/>
      <c r="U445" s="30"/>
      <c r="V445" s="30"/>
      <c r="W445" s="30"/>
      <c r="X445" s="30"/>
      <c r="Y445" s="30"/>
      <c r="Z445" s="30"/>
    </row>
    <row r="446" spans="1:26" ht="15" x14ac:dyDescent="0.25">
      <c r="A446" s="264" t="s">
        <v>90</v>
      </c>
      <c r="B446" s="264"/>
      <c r="C446" s="264"/>
      <c r="D446" s="264"/>
      <c r="E446" s="264"/>
      <c r="F446" s="264"/>
      <c r="G446" s="264"/>
      <c r="H446" s="264"/>
      <c r="I446" s="264"/>
      <c r="J446" s="264"/>
      <c r="K446" s="461">
        <f>K444/(SUM(N270,N289,N306,N322,N336)*14+N350*12)</f>
        <v>0.26826826826826827</v>
      </c>
      <c r="L446" s="461"/>
      <c r="M446" s="461"/>
      <c r="N446" s="461"/>
      <c r="O446" s="461"/>
      <c r="P446" s="461"/>
      <c r="Q446" s="461"/>
      <c r="R446" s="461"/>
      <c r="S446" s="461"/>
      <c r="T446" s="461"/>
      <c r="U446" s="30"/>
      <c r="V446" s="30"/>
      <c r="W446" s="30"/>
      <c r="X446" s="30"/>
      <c r="Y446" s="30"/>
      <c r="Z446" s="30"/>
    </row>
    <row r="447" spans="1:26" x14ac:dyDescent="0.2">
      <c r="A447" s="249" t="s">
        <v>58</v>
      </c>
      <c r="B447" s="250"/>
      <c r="C447" s="250"/>
      <c r="D447" s="250"/>
      <c r="E447" s="250"/>
      <c r="F447" s="250"/>
      <c r="G447" s="250"/>
      <c r="H447" s="250"/>
      <c r="I447" s="250"/>
      <c r="J447" s="250"/>
      <c r="K447" s="250"/>
      <c r="L447" s="250"/>
      <c r="M447" s="250"/>
      <c r="N447" s="250"/>
      <c r="O447" s="250"/>
      <c r="P447" s="250"/>
      <c r="Q447" s="250"/>
      <c r="R447" s="250"/>
      <c r="S447" s="250"/>
      <c r="T447" s="251"/>
    </row>
    <row r="448" spans="1:26" x14ac:dyDescent="0.2">
      <c r="A448" s="252"/>
      <c r="B448" s="253"/>
      <c r="C448" s="253"/>
      <c r="D448" s="253"/>
      <c r="E448" s="253"/>
      <c r="F448" s="253"/>
      <c r="G448" s="253"/>
      <c r="H448" s="253"/>
      <c r="I448" s="253"/>
      <c r="J448" s="253"/>
      <c r="K448" s="253"/>
      <c r="L448" s="253"/>
      <c r="M448" s="253"/>
      <c r="N448" s="253"/>
      <c r="O448" s="253"/>
      <c r="P448" s="253"/>
      <c r="Q448" s="253"/>
      <c r="R448" s="253"/>
      <c r="S448" s="253"/>
      <c r="T448" s="254"/>
    </row>
    <row r="449" spans="1:26" x14ac:dyDescent="0.2">
      <c r="A449" s="276" t="s">
        <v>28</v>
      </c>
      <c r="B449" s="276" t="s">
        <v>27</v>
      </c>
      <c r="C449" s="276"/>
      <c r="D449" s="276"/>
      <c r="E449" s="276"/>
      <c r="F449" s="276"/>
      <c r="G449" s="276"/>
      <c r="H449" s="276"/>
      <c r="I449" s="276"/>
      <c r="J449" s="378" t="s">
        <v>39</v>
      </c>
      <c r="K449" s="249" t="s">
        <v>25</v>
      </c>
      <c r="L449" s="250"/>
      <c r="M449" s="251"/>
      <c r="N449" s="249" t="s">
        <v>40</v>
      </c>
      <c r="O449" s="250"/>
      <c r="P449" s="251"/>
      <c r="Q449" s="249" t="s">
        <v>24</v>
      </c>
      <c r="R449" s="250"/>
      <c r="S449" s="251"/>
      <c r="T449" s="378" t="s">
        <v>23</v>
      </c>
    </row>
    <row r="450" spans="1:26" x14ac:dyDescent="0.2">
      <c r="A450" s="276"/>
      <c r="B450" s="276"/>
      <c r="C450" s="276"/>
      <c r="D450" s="276"/>
      <c r="E450" s="276"/>
      <c r="F450" s="276"/>
      <c r="G450" s="276"/>
      <c r="H450" s="276"/>
      <c r="I450" s="276"/>
      <c r="J450" s="378"/>
      <c r="K450" s="252"/>
      <c r="L450" s="253"/>
      <c r="M450" s="254"/>
      <c r="N450" s="252"/>
      <c r="O450" s="253"/>
      <c r="P450" s="254"/>
      <c r="Q450" s="252"/>
      <c r="R450" s="253"/>
      <c r="S450" s="254"/>
      <c r="T450" s="378"/>
    </row>
    <row r="451" spans="1:26" x14ac:dyDescent="0.2">
      <c r="A451" s="276"/>
      <c r="B451" s="276"/>
      <c r="C451" s="276"/>
      <c r="D451" s="276"/>
      <c r="E451" s="276"/>
      <c r="F451" s="276"/>
      <c r="G451" s="276"/>
      <c r="H451" s="276"/>
      <c r="I451" s="276"/>
      <c r="J451" s="378"/>
      <c r="K451" s="8" t="s">
        <v>29</v>
      </c>
      <c r="L451" s="8" t="s">
        <v>30</v>
      </c>
      <c r="M451" s="8" t="s">
        <v>31</v>
      </c>
      <c r="N451" s="8" t="s">
        <v>35</v>
      </c>
      <c r="O451" s="8" t="s">
        <v>7</v>
      </c>
      <c r="P451" s="8" t="s">
        <v>32</v>
      </c>
      <c r="Q451" s="8" t="s">
        <v>33</v>
      </c>
      <c r="R451" s="8" t="s">
        <v>29</v>
      </c>
      <c r="S451" s="8" t="s">
        <v>34</v>
      </c>
      <c r="T451" s="378"/>
    </row>
    <row r="452" spans="1:26" x14ac:dyDescent="0.2">
      <c r="A452" s="276" t="s">
        <v>56</v>
      </c>
      <c r="B452" s="276"/>
      <c r="C452" s="276"/>
      <c r="D452" s="276"/>
      <c r="E452" s="276"/>
      <c r="F452" s="276"/>
      <c r="G452" s="276"/>
      <c r="H452" s="276"/>
      <c r="I452" s="276"/>
      <c r="J452" s="276"/>
      <c r="K452" s="276"/>
      <c r="L452" s="276"/>
      <c r="M452" s="276"/>
      <c r="N452" s="276"/>
      <c r="O452" s="276"/>
      <c r="P452" s="276"/>
      <c r="Q452" s="276"/>
      <c r="R452" s="276"/>
      <c r="S452" s="276"/>
      <c r="T452" s="276"/>
    </row>
    <row r="453" spans="1:26" ht="12.75" customHeight="1" x14ac:dyDescent="0.2">
      <c r="A453" s="15" t="str">
        <f t="shared" ref="A453:A475" si="70">IF(ISNA(INDEX($A$257:$T$386,MATCH($B453,$B$257:$B$386,0),1)),"",INDEX($A$257:$T$386,MATCH($B453,$B$257:$B$386,0),1))</f>
        <v>ULM3104</v>
      </c>
      <c r="B453" s="377" t="s">
        <v>172</v>
      </c>
      <c r="C453" s="377"/>
      <c r="D453" s="377"/>
      <c r="E453" s="377"/>
      <c r="F453" s="377"/>
      <c r="G453" s="377"/>
      <c r="H453" s="377"/>
      <c r="I453" s="377"/>
      <c r="J453" s="7">
        <f t="shared" ref="J453:J475" si="71">IF(ISNA(INDEX($A$257:$T$386,MATCH($B453,$B$257:$B$386,0),10)),"",INDEX($A$257:$T$386,MATCH($B453,$B$257:$B$386,0),10))</f>
        <v>5</v>
      </c>
      <c r="K453" s="7">
        <f t="shared" ref="K453:K475" si="72">IF(ISNA(INDEX($A$257:$T$386,MATCH($B453,$B$257:$B$386,0),11)),"",INDEX($A$257:$T$386,MATCH($B453,$B$257:$B$386,0),11))</f>
        <v>2</v>
      </c>
      <c r="L453" s="7">
        <f t="shared" ref="L453:L475" si="73">IF(ISNA(INDEX($A$257:$T$386,MATCH($B453,$B$257:$B$386,0),12)),"",INDEX($A$257:$T$386,MATCH($B453,$B$257:$B$386,0),12))</f>
        <v>0</v>
      </c>
      <c r="M453" s="7">
        <f t="shared" ref="M453:M475" si="74">IF(ISNA(INDEX($A$257:$T$386,MATCH($B453,$B$257:$B$386,0),13)),"",INDEX($A$257:$T$386,MATCH($B453,$B$257:$B$386,0),13))</f>
        <v>4</v>
      </c>
      <c r="N453" s="7">
        <f t="shared" ref="N453:N475" si="75">IF(ISNA(INDEX($A$257:$T$386,MATCH($B453,$B$257:$B$386,0),14)),"",INDEX($A$257:$T$386,MATCH($B453,$B$257:$B$386,0),14))</f>
        <v>6</v>
      </c>
      <c r="O453" s="7">
        <f t="shared" ref="O453:O475" si="76">IF(ISNA(INDEX($A$257:$T$386,MATCH($B453,$B$257:$B$386,0),15)),"",INDEX($A$257:$T$386,MATCH($B453,$B$257:$B$386,0),15))</f>
        <v>3</v>
      </c>
      <c r="P453" s="7">
        <f t="shared" ref="P453:P475" si="77">IF(ISNA(INDEX($A$257:$T$386,MATCH($B453,$B$257:$B$386,0),16)),"",INDEX($A$257:$T$386,MATCH($B453,$B$257:$B$386,0),16))</f>
        <v>9</v>
      </c>
      <c r="Q453" s="13" t="str">
        <f t="shared" ref="Q453:Q475" si="78">IF(ISNA(INDEX($A$257:$T$386,MATCH($B453,$B$257:$B$386,0),17)),"",INDEX($A$257:$T$386,MATCH($B453,$B$257:$B$386,0),17))</f>
        <v>E</v>
      </c>
      <c r="R453" s="13">
        <f t="shared" ref="R453:R475" si="79">IF(ISNA(INDEX($A$257:$T$386,MATCH($B453,$B$257:$B$386,0),18)),"",INDEX($A$257:$T$386,MATCH($B453,$B$257:$B$386,0),18))</f>
        <v>0</v>
      </c>
      <c r="S453" s="13">
        <f t="shared" ref="S453:S475" si="80">IF(ISNA(INDEX($A$257:$T$386,MATCH($B453,$B$257:$B$386,0),19)),"",INDEX($A$257:$T$386,MATCH($B453,$B$257:$B$386,0),19))</f>
        <v>0</v>
      </c>
      <c r="T453" s="13" t="str">
        <f t="shared" ref="T453:T475" si="81">IF(ISNA(INDEX($A$257:$T$386,MATCH($B453,$B$257:$B$386,0),20)),"",INDEX($A$257:$T$386,MATCH($B453,$B$257:$B$386,0),20))</f>
        <v>DS</v>
      </c>
    </row>
    <row r="454" spans="1:26" x14ac:dyDescent="0.2">
      <c r="A454" s="15" t="str">
        <f t="shared" si="70"/>
        <v>ULM3207</v>
      </c>
      <c r="B454" s="377" t="s">
        <v>178</v>
      </c>
      <c r="C454" s="377"/>
      <c r="D454" s="377"/>
      <c r="E454" s="377"/>
      <c r="F454" s="377"/>
      <c r="G454" s="377"/>
      <c r="H454" s="377"/>
      <c r="I454" s="377"/>
      <c r="J454" s="7">
        <f t="shared" si="71"/>
        <v>3</v>
      </c>
      <c r="K454" s="7">
        <f t="shared" si="72"/>
        <v>2</v>
      </c>
      <c r="L454" s="7">
        <f t="shared" si="73"/>
        <v>1</v>
      </c>
      <c r="M454" s="7">
        <f t="shared" si="74"/>
        <v>0</v>
      </c>
      <c r="N454" s="7">
        <f t="shared" si="75"/>
        <v>3</v>
      </c>
      <c r="O454" s="7">
        <f t="shared" si="76"/>
        <v>2</v>
      </c>
      <c r="P454" s="7">
        <f t="shared" si="77"/>
        <v>5</v>
      </c>
      <c r="Q454" s="13" t="str">
        <f t="shared" si="78"/>
        <v>E</v>
      </c>
      <c r="R454" s="13">
        <f t="shared" si="79"/>
        <v>0</v>
      </c>
      <c r="S454" s="13">
        <f t="shared" si="80"/>
        <v>0</v>
      </c>
      <c r="T454" s="13" t="str">
        <f t="shared" si="81"/>
        <v>DS</v>
      </c>
    </row>
    <row r="455" spans="1:26" ht="12.75" customHeight="1" x14ac:dyDescent="0.2">
      <c r="A455" s="15" t="str">
        <f t="shared" si="70"/>
        <v>ULM3210</v>
      </c>
      <c r="B455" s="377" t="s">
        <v>183</v>
      </c>
      <c r="C455" s="377"/>
      <c r="D455" s="377"/>
      <c r="E455" s="377"/>
      <c r="F455" s="377"/>
      <c r="G455" s="377"/>
      <c r="H455" s="377"/>
      <c r="I455" s="377"/>
      <c r="J455" s="7">
        <f t="shared" si="71"/>
        <v>4</v>
      </c>
      <c r="K455" s="7">
        <f t="shared" si="72"/>
        <v>0</v>
      </c>
      <c r="L455" s="7">
        <f t="shared" si="73"/>
        <v>3</v>
      </c>
      <c r="M455" s="7">
        <f t="shared" si="74"/>
        <v>0</v>
      </c>
      <c r="N455" s="7">
        <f t="shared" si="75"/>
        <v>3</v>
      </c>
      <c r="O455" s="7">
        <f t="shared" si="76"/>
        <v>4</v>
      </c>
      <c r="P455" s="7">
        <f t="shared" si="77"/>
        <v>7</v>
      </c>
      <c r="Q455" s="13" t="str">
        <f t="shared" si="78"/>
        <v>E</v>
      </c>
      <c r="R455" s="13">
        <f t="shared" si="79"/>
        <v>0</v>
      </c>
      <c r="S455" s="13">
        <f t="shared" si="80"/>
        <v>0</v>
      </c>
      <c r="T455" s="13" t="str">
        <f t="shared" si="81"/>
        <v>DS</v>
      </c>
    </row>
    <row r="456" spans="1:26" ht="27" customHeight="1" x14ac:dyDescent="0.25">
      <c r="A456" s="15" t="str">
        <f t="shared" si="70"/>
        <v>ULM3212</v>
      </c>
      <c r="B456" s="101" t="s">
        <v>184</v>
      </c>
      <c r="C456" s="101"/>
      <c r="D456" s="101"/>
      <c r="E456" s="101"/>
      <c r="F456" s="101"/>
      <c r="G456" s="101"/>
      <c r="H456" s="101"/>
      <c r="I456" s="101"/>
      <c r="J456" s="7">
        <f t="shared" si="71"/>
        <v>4</v>
      </c>
      <c r="K456" s="7">
        <f t="shared" si="72"/>
        <v>2</v>
      </c>
      <c r="L456" s="7">
        <f t="shared" si="73"/>
        <v>1</v>
      </c>
      <c r="M456" s="7">
        <f t="shared" si="74"/>
        <v>0</v>
      </c>
      <c r="N456" s="7">
        <f t="shared" si="75"/>
        <v>3</v>
      </c>
      <c r="O456" s="7">
        <f t="shared" si="76"/>
        <v>4</v>
      </c>
      <c r="P456" s="7">
        <f t="shared" si="77"/>
        <v>7</v>
      </c>
      <c r="Q456" s="13" t="str">
        <f t="shared" si="78"/>
        <v>E</v>
      </c>
      <c r="R456" s="13">
        <f t="shared" si="79"/>
        <v>0</v>
      </c>
      <c r="S456" s="13">
        <f t="shared" si="80"/>
        <v>0</v>
      </c>
      <c r="T456" s="13" t="str">
        <f t="shared" si="81"/>
        <v>DS</v>
      </c>
      <c r="V456"/>
    </row>
    <row r="457" spans="1:26" ht="15" customHeight="1" x14ac:dyDescent="0.25">
      <c r="A457" s="15" t="str">
        <f t="shared" si="70"/>
        <v>ULX328</v>
      </c>
      <c r="B457" s="377" t="s">
        <v>187</v>
      </c>
      <c r="C457" s="377"/>
      <c r="D457" s="377"/>
      <c r="E457" s="377"/>
      <c r="F457" s="377"/>
      <c r="G457" s="377"/>
      <c r="H457" s="377"/>
      <c r="I457" s="377"/>
      <c r="J457" s="7">
        <f t="shared" si="71"/>
        <v>4</v>
      </c>
      <c r="K457" s="7">
        <f t="shared" si="72"/>
        <v>2</v>
      </c>
      <c r="L457" s="7">
        <f t="shared" si="73"/>
        <v>1</v>
      </c>
      <c r="M457" s="7">
        <f t="shared" si="74"/>
        <v>0</v>
      </c>
      <c r="N457" s="7">
        <f t="shared" si="75"/>
        <v>3</v>
      </c>
      <c r="O457" s="7">
        <f t="shared" si="76"/>
        <v>4</v>
      </c>
      <c r="P457" s="7">
        <f t="shared" si="77"/>
        <v>7</v>
      </c>
      <c r="Q457" s="13">
        <f t="shared" si="78"/>
        <v>0</v>
      </c>
      <c r="R457" s="13" t="str">
        <f t="shared" si="79"/>
        <v>C</v>
      </c>
      <c r="S457" s="13">
        <f t="shared" si="80"/>
        <v>0</v>
      </c>
      <c r="T457" s="13" t="str">
        <f t="shared" si="81"/>
        <v>DS</v>
      </c>
      <c r="U457"/>
      <c r="V457"/>
      <c r="W457"/>
      <c r="X457"/>
      <c r="Y457"/>
    </row>
    <row r="458" spans="1:26" ht="15" customHeight="1" x14ac:dyDescent="0.25">
      <c r="A458" s="15" t="str">
        <f t="shared" si="70"/>
        <v>ULM3314</v>
      </c>
      <c r="B458" s="377" t="s">
        <v>189</v>
      </c>
      <c r="C458" s="377"/>
      <c r="D458" s="377"/>
      <c r="E458" s="377"/>
      <c r="F458" s="377"/>
      <c r="G458" s="377"/>
      <c r="H458" s="377"/>
      <c r="I458" s="377"/>
      <c r="J458" s="7">
        <f t="shared" si="71"/>
        <v>5</v>
      </c>
      <c r="K458" s="7">
        <f t="shared" si="72"/>
        <v>2</v>
      </c>
      <c r="L458" s="7">
        <f t="shared" si="73"/>
        <v>0</v>
      </c>
      <c r="M458" s="7">
        <f t="shared" si="74"/>
        <v>3</v>
      </c>
      <c r="N458" s="7">
        <f t="shared" si="75"/>
        <v>5</v>
      </c>
      <c r="O458" s="7">
        <f t="shared" si="76"/>
        <v>4</v>
      </c>
      <c r="P458" s="7">
        <f t="shared" si="77"/>
        <v>9</v>
      </c>
      <c r="Q458" s="13" t="str">
        <f t="shared" si="78"/>
        <v>E</v>
      </c>
      <c r="R458" s="13">
        <f t="shared" si="79"/>
        <v>0</v>
      </c>
      <c r="S458" s="13">
        <f t="shared" si="80"/>
        <v>0</v>
      </c>
      <c r="T458" s="13" t="str">
        <f t="shared" si="81"/>
        <v>DS</v>
      </c>
      <c r="U458"/>
      <c r="V458"/>
      <c r="W458"/>
      <c r="X458"/>
      <c r="Y458"/>
      <c r="Z458"/>
    </row>
    <row r="459" spans="1:26" ht="27" customHeight="1" x14ac:dyDescent="0.25">
      <c r="A459" s="15" t="str">
        <f t="shared" si="70"/>
        <v>ULM3315</v>
      </c>
      <c r="B459" s="101" t="s">
        <v>191</v>
      </c>
      <c r="C459" s="101"/>
      <c r="D459" s="101"/>
      <c r="E459" s="101"/>
      <c r="F459" s="101"/>
      <c r="G459" s="101"/>
      <c r="H459" s="101"/>
      <c r="I459" s="101"/>
      <c r="J459" s="7">
        <f t="shared" si="71"/>
        <v>5</v>
      </c>
      <c r="K459" s="7">
        <f t="shared" si="72"/>
        <v>2</v>
      </c>
      <c r="L459" s="7">
        <f t="shared" si="73"/>
        <v>1</v>
      </c>
      <c r="M459" s="7">
        <f t="shared" si="74"/>
        <v>0</v>
      </c>
      <c r="N459" s="7">
        <f t="shared" si="75"/>
        <v>3</v>
      </c>
      <c r="O459" s="7">
        <f t="shared" si="76"/>
        <v>6</v>
      </c>
      <c r="P459" s="7">
        <f t="shared" si="77"/>
        <v>9</v>
      </c>
      <c r="Q459" s="13" t="str">
        <f t="shared" si="78"/>
        <v>E</v>
      </c>
      <c r="R459" s="13">
        <f t="shared" si="79"/>
        <v>0</v>
      </c>
      <c r="S459" s="13">
        <f t="shared" si="80"/>
        <v>0</v>
      </c>
      <c r="T459" s="13" t="str">
        <f t="shared" si="81"/>
        <v>DS</v>
      </c>
      <c r="U459"/>
      <c r="V459"/>
      <c r="W459"/>
      <c r="X459"/>
      <c r="Y459"/>
      <c r="Z459"/>
    </row>
    <row r="460" spans="1:26" ht="18" customHeight="1" x14ac:dyDescent="0.25">
      <c r="A460" s="15" t="str">
        <f t="shared" si="70"/>
        <v>ULM3316</v>
      </c>
      <c r="B460" s="377" t="s">
        <v>193</v>
      </c>
      <c r="C460" s="377"/>
      <c r="D460" s="377"/>
      <c r="E460" s="377"/>
      <c r="F460" s="377"/>
      <c r="G460" s="377"/>
      <c r="H460" s="377"/>
      <c r="I460" s="377"/>
      <c r="J460" s="7">
        <f t="shared" si="71"/>
        <v>5</v>
      </c>
      <c r="K460" s="7">
        <f t="shared" si="72"/>
        <v>2</v>
      </c>
      <c r="L460" s="7">
        <f t="shared" si="73"/>
        <v>1</v>
      </c>
      <c r="M460" s="7">
        <f t="shared" si="74"/>
        <v>0</v>
      </c>
      <c r="N460" s="7">
        <f t="shared" si="75"/>
        <v>3</v>
      </c>
      <c r="O460" s="7">
        <f t="shared" si="76"/>
        <v>6</v>
      </c>
      <c r="P460" s="7">
        <f t="shared" si="77"/>
        <v>9</v>
      </c>
      <c r="Q460" s="13" t="str">
        <f t="shared" si="78"/>
        <v>E</v>
      </c>
      <c r="R460" s="13">
        <f t="shared" si="79"/>
        <v>0</v>
      </c>
      <c r="S460" s="13">
        <f t="shared" si="80"/>
        <v>0</v>
      </c>
      <c r="T460" s="13" t="str">
        <f t="shared" si="81"/>
        <v>DS</v>
      </c>
      <c r="U460"/>
      <c r="V460"/>
      <c r="W460"/>
      <c r="X460"/>
      <c r="Y460"/>
      <c r="Z460"/>
    </row>
    <row r="461" spans="1:26" ht="25.5" customHeight="1" x14ac:dyDescent="0.25">
      <c r="A461" s="15" t="str">
        <f t="shared" si="70"/>
        <v>ULM3321</v>
      </c>
      <c r="B461" s="101" t="s">
        <v>195</v>
      </c>
      <c r="C461" s="101"/>
      <c r="D461" s="101"/>
      <c r="E461" s="101"/>
      <c r="F461" s="101"/>
      <c r="G461" s="101"/>
      <c r="H461" s="101"/>
      <c r="I461" s="101"/>
      <c r="J461" s="7">
        <f t="shared" si="71"/>
        <v>3</v>
      </c>
      <c r="K461" s="7">
        <f t="shared" si="72"/>
        <v>0</v>
      </c>
      <c r="L461" s="7">
        <f t="shared" si="73"/>
        <v>2</v>
      </c>
      <c r="M461" s="7">
        <f t="shared" si="74"/>
        <v>0</v>
      </c>
      <c r="N461" s="7">
        <f t="shared" si="75"/>
        <v>2</v>
      </c>
      <c r="O461" s="7">
        <f t="shared" si="76"/>
        <v>3</v>
      </c>
      <c r="P461" s="7">
        <f t="shared" si="77"/>
        <v>5</v>
      </c>
      <c r="Q461" s="13">
        <f t="shared" si="78"/>
        <v>0</v>
      </c>
      <c r="R461" s="13" t="str">
        <f t="shared" si="79"/>
        <v>C</v>
      </c>
      <c r="S461" s="13">
        <f t="shared" si="80"/>
        <v>0</v>
      </c>
      <c r="T461" s="13" t="str">
        <f t="shared" si="81"/>
        <v>DS</v>
      </c>
      <c r="U461"/>
      <c r="V461"/>
      <c r="W461"/>
      <c r="X461"/>
      <c r="Y461"/>
      <c r="Z461"/>
    </row>
    <row r="462" spans="1:26" ht="22.5" customHeight="1" x14ac:dyDescent="0.25">
      <c r="A462" s="15" t="str">
        <f t="shared" si="70"/>
        <v>ULM3317</v>
      </c>
      <c r="B462" s="101" t="s">
        <v>197</v>
      </c>
      <c r="C462" s="101"/>
      <c r="D462" s="101"/>
      <c r="E462" s="101"/>
      <c r="F462" s="101"/>
      <c r="G462" s="101"/>
      <c r="H462" s="101"/>
      <c r="I462" s="101"/>
      <c r="J462" s="7">
        <f t="shared" si="71"/>
        <v>4</v>
      </c>
      <c r="K462" s="7">
        <f t="shared" si="72"/>
        <v>0</v>
      </c>
      <c r="L462" s="7">
        <f t="shared" si="73"/>
        <v>0</v>
      </c>
      <c r="M462" s="7">
        <f t="shared" si="74"/>
        <v>6</v>
      </c>
      <c r="N462" s="7">
        <f t="shared" si="75"/>
        <v>6</v>
      </c>
      <c r="O462" s="7">
        <f t="shared" si="76"/>
        <v>1</v>
      </c>
      <c r="P462" s="7">
        <f t="shared" si="77"/>
        <v>7</v>
      </c>
      <c r="Q462" s="13">
        <f t="shared" si="78"/>
        <v>0</v>
      </c>
      <c r="R462" s="13" t="str">
        <f t="shared" si="79"/>
        <v>C</v>
      </c>
      <c r="S462" s="13">
        <f t="shared" si="80"/>
        <v>0</v>
      </c>
      <c r="T462" s="13" t="str">
        <f t="shared" si="81"/>
        <v>DS</v>
      </c>
      <c r="U462"/>
      <c r="V462"/>
      <c r="W462"/>
      <c r="X462"/>
      <c r="Y462"/>
      <c r="Z462"/>
    </row>
    <row r="463" spans="1:26" ht="15" customHeight="1" x14ac:dyDescent="0.25">
      <c r="A463" s="15" t="str">
        <f t="shared" si="70"/>
        <v>ULX338</v>
      </c>
      <c r="B463" s="377" t="s">
        <v>198</v>
      </c>
      <c r="C463" s="377"/>
      <c r="D463" s="377"/>
      <c r="E463" s="377"/>
      <c r="F463" s="377"/>
      <c r="G463" s="377"/>
      <c r="H463" s="377"/>
      <c r="I463" s="377"/>
      <c r="J463" s="7">
        <f t="shared" si="71"/>
        <v>4</v>
      </c>
      <c r="K463" s="7">
        <f t="shared" si="72"/>
        <v>2</v>
      </c>
      <c r="L463" s="7">
        <f t="shared" si="73"/>
        <v>1</v>
      </c>
      <c r="M463" s="7">
        <f t="shared" si="74"/>
        <v>0</v>
      </c>
      <c r="N463" s="7">
        <f t="shared" si="75"/>
        <v>3</v>
      </c>
      <c r="O463" s="7">
        <f t="shared" si="76"/>
        <v>4</v>
      </c>
      <c r="P463" s="7">
        <f t="shared" si="77"/>
        <v>7</v>
      </c>
      <c r="Q463" s="13" t="str">
        <f t="shared" si="78"/>
        <v>E</v>
      </c>
      <c r="R463" s="13">
        <f t="shared" si="79"/>
        <v>0</v>
      </c>
      <c r="S463" s="13">
        <f t="shared" si="80"/>
        <v>0</v>
      </c>
      <c r="T463" s="13" t="str">
        <f t="shared" si="81"/>
        <v>DS</v>
      </c>
      <c r="U463"/>
      <c r="V463"/>
      <c r="W463"/>
      <c r="X463"/>
      <c r="Y463"/>
      <c r="Z463"/>
    </row>
    <row r="464" spans="1:26" ht="15" customHeight="1" x14ac:dyDescent="0.25">
      <c r="A464" s="15" t="str">
        <f t="shared" si="70"/>
        <v>ULX338</v>
      </c>
      <c r="B464" s="377" t="s">
        <v>199</v>
      </c>
      <c r="C464" s="377"/>
      <c r="D464" s="377"/>
      <c r="E464" s="377"/>
      <c r="F464" s="377"/>
      <c r="G464" s="377"/>
      <c r="H464" s="377"/>
      <c r="I464" s="377"/>
      <c r="J464" s="7">
        <f t="shared" si="71"/>
        <v>4</v>
      </c>
      <c r="K464" s="7">
        <f t="shared" si="72"/>
        <v>2</v>
      </c>
      <c r="L464" s="7">
        <f t="shared" si="73"/>
        <v>1</v>
      </c>
      <c r="M464" s="7">
        <f t="shared" si="74"/>
        <v>0</v>
      </c>
      <c r="N464" s="7">
        <f t="shared" si="75"/>
        <v>3</v>
      </c>
      <c r="O464" s="7">
        <f t="shared" si="76"/>
        <v>4</v>
      </c>
      <c r="P464" s="7">
        <f t="shared" si="77"/>
        <v>7</v>
      </c>
      <c r="Q464" s="13" t="str">
        <f t="shared" si="78"/>
        <v>E</v>
      </c>
      <c r="R464" s="13">
        <f t="shared" si="79"/>
        <v>0</v>
      </c>
      <c r="S464" s="13">
        <f t="shared" si="80"/>
        <v>0</v>
      </c>
      <c r="T464" s="13" t="str">
        <f t="shared" si="81"/>
        <v>DS</v>
      </c>
      <c r="U464"/>
      <c r="V464"/>
      <c r="W464"/>
      <c r="X464"/>
      <c r="Y464"/>
      <c r="Z464"/>
    </row>
    <row r="465" spans="1:26" ht="15" customHeight="1" x14ac:dyDescent="0.25">
      <c r="A465" s="15" t="str">
        <f t="shared" si="70"/>
        <v>ULM3421</v>
      </c>
      <c r="B465" s="377" t="s">
        <v>201</v>
      </c>
      <c r="C465" s="377"/>
      <c r="D465" s="377"/>
      <c r="E465" s="377"/>
      <c r="F465" s="377"/>
      <c r="G465" s="377"/>
      <c r="H465" s="377"/>
      <c r="I465" s="377"/>
      <c r="J465" s="7">
        <f t="shared" si="71"/>
        <v>4</v>
      </c>
      <c r="K465" s="7">
        <f t="shared" si="72"/>
        <v>2</v>
      </c>
      <c r="L465" s="7">
        <f t="shared" si="73"/>
        <v>0</v>
      </c>
      <c r="M465" s="7">
        <f t="shared" si="74"/>
        <v>2</v>
      </c>
      <c r="N465" s="7">
        <f t="shared" si="75"/>
        <v>4</v>
      </c>
      <c r="O465" s="7">
        <f t="shared" si="76"/>
        <v>3</v>
      </c>
      <c r="P465" s="7">
        <f t="shared" si="77"/>
        <v>7</v>
      </c>
      <c r="Q465" s="13" t="str">
        <f t="shared" si="78"/>
        <v>E</v>
      </c>
      <c r="R465" s="13">
        <f t="shared" si="79"/>
        <v>0</v>
      </c>
      <c r="S465" s="13">
        <f t="shared" si="80"/>
        <v>0</v>
      </c>
      <c r="T465" s="13" t="str">
        <f t="shared" si="81"/>
        <v>DS</v>
      </c>
      <c r="U465"/>
      <c r="V465"/>
      <c r="W465"/>
      <c r="X465"/>
      <c r="Y465"/>
      <c r="Z465"/>
    </row>
    <row r="466" spans="1:26" ht="15" customHeight="1" x14ac:dyDescent="0.25">
      <c r="A466" s="15" t="str">
        <f t="shared" si="70"/>
        <v>ULM3423</v>
      </c>
      <c r="B466" s="377" t="s">
        <v>205</v>
      </c>
      <c r="C466" s="377"/>
      <c r="D466" s="377"/>
      <c r="E466" s="377"/>
      <c r="F466" s="377"/>
      <c r="G466" s="377"/>
      <c r="H466" s="377"/>
      <c r="I466" s="377"/>
      <c r="J466" s="7">
        <f t="shared" si="71"/>
        <v>4</v>
      </c>
      <c r="K466" s="7">
        <f t="shared" si="72"/>
        <v>1</v>
      </c>
      <c r="L466" s="7">
        <f t="shared" si="73"/>
        <v>1</v>
      </c>
      <c r="M466" s="7">
        <f t="shared" si="74"/>
        <v>0</v>
      </c>
      <c r="N466" s="7">
        <f t="shared" si="75"/>
        <v>2</v>
      </c>
      <c r="O466" s="7">
        <f t="shared" si="76"/>
        <v>5</v>
      </c>
      <c r="P466" s="7">
        <f t="shared" si="77"/>
        <v>7</v>
      </c>
      <c r="Q466" s="13" t="str">
        <f t="shared" si="78"/>
        <v>E</v>
      </c>
      <c r="R466" s="13">
        <f t="shared" si="79"/>
        <v>0</v>
      </c>
      <c r="S466" s="13">
        <f t="shared" si="80"/>
        <v>0</v>
      </c>
      <c r="T466" s="13" t="str">
        <f t="shared" si="81"/>
        <v>DS</v>
      </c>
      <c r="U466"/>
      <c r="V466"/>
      <c r="W466"/>
      <c r="X466"/>
      <c r="Y466"/>
      <c r="Z466"/>
    </row>
    <row r="467" spans="1:26" ht="15" customHeight="1" x14ac:dyDescent="0.25">
      <c r="A467" s="15" t="str">
        <f t="shared" si="70"/>
        <v>ULM3424</v>
      </c>
      <c r="B467" s="377" t="s">
        <v>207</v>
      </c>
      <c r="C467" s="377"/>
      <c r="D467" s="377"/>
      <c r="E467" s="377"/>
      <c r="F467" s="377"/>
      <c r="G467" s="377"/>
      <c r="H467" s="377"/>
      <c r="I467" s="377"/>
      <c r="J467" s="7">
        <f t="shared" si="71"/>
        <v>3</v>
      </c>
      <c r="K467" s="7">
        <f t="shared" si="72"/>
        <v>2</v>
      </c>
      <c r="L467" s="7">
        <f t="shared" si="73"/>
        <v>1</v>
      </c>
      <c r="M467" s="7">
        <f t="shared" si="74"/>
        <v>0</v>
      </c>
      <c r="N467" s="7">
        <f t="shared" si="75"/>
        <v>3</v>
      </c>
      <c r="O467" s="7">
        <f t="shared" si="76"/>
        <v>2</v>
      </c>
      <c r="P467" s="7">
        <f t="shared" si="77"/>
        <v>5</v>
      </c>
      <c r="Q467" s="13" t="str">
        <f t="shared" si="78"/>
        <v>E</v>
      </c>
      <c r="R467" s="13">
        <f t="shared" si="79"/>
        <v>0</v>
      </c>
      <c r="S467" s="13">
        <f t="shared" si="80"/>
        <v>0</v>
      </c>
      <c r="T467" s="13" t="str">
        <f t="shared" si="81"/>
        <v>DS</v>
      </c>
      <c r="U467"/>
      <c r="V467"/>
      <c r="W467"/>
      <c r="X467"/>
      <c r="Y467"/>
      <c r="Z467"/>
    </row>
    <row r="468" spans="1:26" ht="25.5" customHeight="1" x14ac:dyDescent="0.25">
      <c r="A468" s="15" t="str">
        <f t="shared" si="70"/>
        <v>ULM3426</v>
      </c>
      <c r="B468" s="101" t="s">
        <v>211</v>
      </c>
      <c r="C468" s="101"/>
      <c r="D468" s="101"/>
      <c r="E468" s="101"/>
      <c r="F468" s="101"/>
      <c r="G468" s="101"/>
      <c r="H468" s="101"/>
      <c r="I468" s="101"/>
      <c r="J468" s="7">
        <f t="shared" si="71"/>
        <v>4</v>
      </c>
      <c r="K468" s="7">
        <f t="shared" si="72"/>
        <v>0</v>
      </c>
      <c r="L468" s="7">
        <f t="shared" si="73"/>
        <v>0</v>
      </c>
      <c r="M468" s="7">
        <f t="shared" si="74"/>
        <v>6</v>
      </c>
      <c r="N468" s="7">
        <f t="shared" si="75"/>
        <v>6</v>
      </c>
      <c r="O468" s="7">
        <f t="shared" si="76"/>
        <v>1</v>
      </c>
      <c r="P468" s="7">
        <f t="shared" si="77"/>
        <v>7</v>
      </c>
      <c r="Q468" s="13">
        <f t="shared" si="78"/>
        <v>0</v>
      </c>
      <c r="R468" s="13" t="str">
        <f t="shared" si="79"/>
        <v>C</v>
      </c>
      <c r="S468" s="13">
        <f t="shared" si="80"/>
        <v>0</v>
      </c>
      <c r="T468" s="13" t="str">
        <f t="shared" si="81"/>
        <v>DS</v>
      </c>
      <c r="U468"/>
      <c r="V468"/>
      <c r="W468"/>
      <c r="X468"/>
      <c r="Y468"/>
      <c r="Z468"/>
    </row>
    <row r="469" spans="1:26" ht="15" customHeight="1" x14ac:dyDescent="0.25">
      <c r="A469" s="15" t="str">
        <f t="shared" si="70"/>
        <v>ULX348</v>
      </c>
      <c r="B469" s="377" t="s">
        <v>656</v>
      </c>
      <c r="C469" s="377"/>
      <c r="D469" s="377"/>
      <c r="E469" s="377"/>
      <c r="F469" s="377"/>
      <c r="G469" s="377"/>
      <c r="H469" s="377"/>
      <c r="I469" s="377"/>
      <c r="J469" s="7">
        <f t="shared" si="71"/>
        <v>4</v>
      </c>
      <c r="K469" s="7">
        <f t="shared" si="72"/>
        <v>2</v>
      </c>
      <c r="L469" s="7">
        <f t="shared" si="73"/>
        <v>1</v>
      </c>
      <c r="M469" s="7">
        <f t="shared" si="74"/>
        <v>0</v>
      </c>
      <c r="N469" s="7">
        <f t="shared" si="75"/>
        <v>3</v>
      </c>
      <c r="O469" s="7">
        <f t="shared" si="76"/>
        <v>4</v>
      </c>
      <c r="P469" s="7">
        <f t="shared" si="77"/>
        <v>7</v>
      </c>
      <c r="Q469" s="13" t="str">
        <f t="shared" si="78"/>
        <v>E</v>
      </c>
      <c r="R469" s="13">
        <f t="shared" si="79"/>
        <v>0</v>
      </c>
      <c r="S469" s="13">
        <f t="shared" si="80"/>
        <v>0</v>
      </c>
      <c r="T469" s="13" t="str">
        <f t="shared" si="81"/>
        <v>DS</v>
      </c>
      <c r="U469"/>
      <c r="V469"/>
      <c r="W469"/>
      <c r="X469"/>
      <c r="Y469"/>
      <c r="Z469"/>
    </row>
    <row r="470" spans="1:26" ht="15" customHeight="1" x14ac:dyDescent="0.25">
      <c r="A470" s="15" t="str">
        <f t="shared" si="70"/>
        <v>ULX348</v>
      </c>
      <c r="B470" s="377" t="s">
        <v>657</v>
      </c>
      <c r="C470" s="377"/>
      <c r="D470" s="377"/>
      <c r="E470" s="377"/>
      <c r="F470" s="377"/>
      <c r="G470" s="377"/>
      <c r="H470" s="377"/>
      <c r="I470" s="377"/>
      <c r="J470" s="7">
        <f t="shared" si="71"/>
        <v>4</v>
      </c>
      <c r="K470" s="7">
        <f t="shared" si="72"/>
        <v>2</v>
      </c>
      <c r="L470" s="7">
        <f t="shared" si="73"/>
        <v>1</v>
      </c>
      <c r="M470" s="7">
        <f t="shared" si="74"/>
        <v>0</v>
      </c>
      <c r="N470" s="7">
        <f t="shared" si="75"/>
        <v>3</v>
      </c>
      <c r="O470" s="7">
        <f t="shared" si="76"/>
        <v>4</v>
      </c>
      <c r="P470" s="7">
        <f t="shared" si="77"/>
        <v>7</v>
      </c>
      <c r="Q470" s="13" t="str">
        <f t="shared" si="78"/>
        <v>E</v>
      </c>
      <c r="R470" s="13">
        <f t="shared" si="79"/>
        <v>0</v>
      </c>
      <c r="S470" s="13">
        <f t="shared" si="80"/>
        <v>0</v>
      </c>
      <c r="T470" s="13" t="str">
        <f t="shared" si="81"/>
        <v>DS</v>
      </c>
      <c r="U470"/>
      <c r="V470"/>
      <c r="W470"/>
      <c r="X470"/>
      <c r="Y470"/>
      <c r="Z470"/>
    </row>
    <row r="471" spans="1:26" ht="27" customHeight="1" x14ac:dyDescent="0.25">
      <c r="A471" s="15" t="str">
        <f t="shared" si="70"/>
        <v>ULM3528</v>
      </c>
      <c r="B471" s="101" t="s">
        <v>215</v>
      </c>
      <c r="C471" s="101"/>
      <c r="D471" s="101"/>
      <c r="E471" s="101"/>
      <c r="F471" s="101"/>
      <c r="G471" s="101"/>
      <c r="H471" s="101"/>
      <c r="I471" s="101"/>
      <c r="J471" s="7">
        <f t="shared" si="71"/>
        <v>5</v>
      </c>
      <c r="K471" s="7">
        <f t="shared" si="72"/>
        <v>2</v>
      </c>
      <c r="L471" s="7">
        <f t="shared" si="73"/>
        <v>2</v>
      </c>
      <c r="M471" s="7">
        <f t="shared" si="74"/>
        <v>0</v>
      </c>
      <c r="N471" s="7">
        <f t="shared" si="75"/>
        <v>4</v>
      </c>
      <c r="O471" s="7">
        <f t="shared" si="76"/>
        <v>5</v>
      </c>
      <c r="P471" s="7">
        <f t="shared" si="77"/>
        <v>9</v>
      </c>
      <c r="Q471" s="13" t="str">
        <f t="shared" si="78"/>
        <v>E</v>
      </c>
      <c r="R471" s="13">
        <f t="shared" si="79"/>
        <v>0</v>
      </c>
      <c r="S471" s="13">
        <f t="shared" si="80"/>
        <v>0</v>
      </c>
      <c r="T471" s="13" t="str">
        <f t="shared" si="81"/>
        <v>DS</v>
      </c>
      <c r="U471"/>
      <c r="V471"/>
      <c r="W471"/>
      <c r="X471"/>
      <c r="Y471"/>
      <c r="Z471"/>
    </row>
    <row r="472" spans="1:26" ht="15" customHeight="1" x14ac:dyDescent="0.25">
      <c r="A472" s="15" t="str">
        <f t="shared" si="70"/>
        <v>ULM3530</v>
      </c>
      <c r="B472" s="377" t="s">
        <v>219</v>
      </c>
      <c r="C472" s="377"/>
      <c r="D472" s="377"/>
      <c r="E472" s="377"/>
      <c r="F472" s="377"/>
      <c r="G472" s="377"/>
      <c r="H472" s="377"/>
      <c r="I472" s="377"/>
      <c r="J472" s="7">
        <f t="shared" si="71"/>
        <v>4</v>
      </c>
      <c r="K472" s="7">
        <f t="shared" si="72"/>
        <v>2</v>
      </c>
      <c r="L472" s="7">
        <f t="shared" si="73"/>
        <v>1</v>
      </c>
      <c r="M472" s="7">
        <f t="shared" si="74"/>
        <v>0</v>
      </c>
      <c r="N472" s="7">
        <f t="shared" si="75"/>
        <v>3</v>
      </c>
      <c r="O472" s="7">
        <f t="shared" si="76"/>
        <v>4</v>
      </c>
      <c r="P472" s="7">
        <f t="shared" si="77"/>
        <v>7</v>
      </c>
      <c r="Q472" s="13" t="str">
        <f t="shared" si="78"/>
        <v>E</v>
      </c>
      <c r="R472" s="13">
        <f t="shared" si="79"/>
        <v>0</v>
      </c>
      <c r="S472" s="13">
        <f t="shared" si="80"/>
        <v>0</v>
      </c>
      <c r="T472" s="13" t="str">
        <f t="shared" si="81"/>
        <v>DS</v>
      </c>
      <c r="U472"/>
      <c r="V472"/>
      <c r="W472"/>
      <c r="X472"/>
      <c r="Y472"/>
      <c r="Z472"/>
    </row>
    <row r="473" spans="1:26" ht="27" customHeight="1" x14ac:dyDescent="0.25">
      <c r="A473" s="15" t="str">
        <f t="shared" si="70"/>
        <v>ULM3532</v>
      </c>
      <c r="B473" s="101" t="s">
        <v>223</v>
      </c>
      <c r="C473" s="101"/>
      <c r="D473" s="101"/>
      <c r="E473" s="101"/>
      <c r="F473" s="101"/>
      <c r="G473" s="101"/>
      <c r="H473" s="101"/>
      <c r="I473" s="101"/>
      <c r="J473" s="7">
        <f t="shared" si="71"/>
        <v>3</v>
      </c>
      <c r="K473" s="7">
        <f t="shared" si="72"/>
        <v>0</v>
      </c>
      <c r="L473" s="7">
        <f t="shared" si="73"/>
        <v>2</v>
      </c>
      <c r="M473" s="7">
        <f t="shared" si="74"/>
        <v>0</v>
      </c>
      <c r="N473" s="7">
        <f t="shared" si="75"/>
        <v>2</v>
      </c>
      <c r="O473" s="7">
        <f t="shared" si="76"/>
        <v>3</v>
      </c>
      <c r="P473" s="7">
        <f t="shared" si="77"/>
        <v>5</v>
      </c>
      <c r="Q473" s="13">
        <f t="shared" si="78"/>
        <v>0</v>
      </c>
      <c r="R473" s="13" t="str">
        <f t="shared" si="79"/>
        <v>C</v>
      </c>
      <c r="S473" s="13">
        <f t="shared" si="80"/>
        <v>0</v>
      </c>
      <c r="T473" s="13" t="str">
        <f t="shared" si="81"/>
        <v>DS</v>
      </c>
      <c r="U473"/>
      <c r="V473"/>
      <c r="W473"/>
      <c r="X473"/>
      <c r="Y473"/>
      <c r="Z473"/>
    </row>
    <row r="474" spans="1:26" ht="20.25" customHeight="1" x14ac:dyDescent="0.25">
      <c r="A474" s="15" t="str">
        <f t="shared" si="70"/>
        <v>ULX358</v>
      </c>
      <c r="B474" s="377" t="s">
        <v>658</v>
      </c>
      <c r="C474" s="377"/>
      <c r="D474" s="377"/>
      <c r="E474" s="377"/>
      <c r="F474" s="377"/>
      <c r="G474" s="377"/>
      <c r="H474" s="377"/>
      <c r="I474" s="377"/>
      <c r="J474" s="7">
        <f t="shared" si="71"/>
        <v>4</v>
      </c>
      <c r="K474" s="7">
        <f t="shared" si="72"/>
        <v>2</v>
      </c>
      <c r="L474" s="7">
        <f t="shared" si="73"/>
        <v>2</v>
      </c>
      <c r="M474" s="7">
        <f t="shared" si="74"/>
        <v>0</v>
      </c>
      <c r="N474" s="7">
        <f t="shared" si="75"/>
        <v>4</v>
      </c>
      <c r="O474" s="7">
        <f t="shared" si="76"/>
        <v>3</v>
      </c>
      <c r="P474" s="7">
        <f t="shared" si="77"/>
        <v>7</v>
      </c>
      <c r="Q474" s="13" t="str">
        <f t="shared" si="78"/>
        <v>E</v>
      </c>
      <c r="R474" s="13">
        <f t="shared" si="79"/>
        <v>0</v>
      </c>
      <c r="S474" s="13">
        <f t="shared" si="80"/>
        <v>0</v>
      </c>
      <c r="T474" s="13" t="str">
        <f t="shared" si="81"/>
        <v>DS</v>
      </c>
      <c r="U474"/>
      <c r="V474"/>
      <c r="W474"/>
      <c r="X474"/>
      <c r="Y474"/>
      <c r="Z474"/>
    </row>
    <row r="475" spans="1:26" ht="15" customHeight="1" x14ac:dyDescent="0.25">
      <c r="A475" s="15" t="str">
        <f t="shared" si="70"/>
        <v>ULX358</v>
      </c>
      <c r="B475" s="377" t="s">
        <v>659</v>
      </c>
      <c r="C475" s="377"/>
      <c r="D475" s="377"/>
      <c r="E475" s="377"/>
      <c r="F475" s="377"/>
      <c r="G475" s="377"/>
      <c r="H475" s="377"/>
      <c r="I475" s="377"/>
      <c r="J475" s="7">
        <f t="shared" si="71"/>
        <v>4</v>
      </c>
      <c r="K475" s="7">
        <f t="shared" si="72"/>
        <v>2</v>
      </c>
      <c r="L475" s="7">
        <f t="shared" si="73"/>
        <v>2</v>
      </c>
      <c r="M475" s="7">
        <f t="shared" si="74"/>
        <v>0</v>
      </c>
      <c r="N475" s="7">
        <f t="shared" si="75"/>
        <v>4</v>
      </c>
      <c r="O475" s="7">
        <f t="shared" si="76"/>
        <v>3</v>
      </c>
      <c r="P475" s="7">
        <f t="shared" si="77"/>
        <v>7</v>
      </c>
      <c r="Q475" s="13" t="str">
        <f t="shared" si="78"/>
        <v>E</v>
      </c>
      <c r="R475" s="13">
        <f t="shared" si="79"/>
        <v>0</v>
      </c>
      <c r="S475" s="13">
        <f t="shared" si="80"/>
        <v>0</v>
      </c>
      <c r="T475" s="13" t="str">
        <f t="shared" si="81"/>
        <v>DS</v>
      </c>
      <c r="U475"/>
      <c r="V475"/>
      <c r="W475"/>
      <c r="X475"/>
      <c r="Y475"/>
      <c r="Z475"/>
    </row>
    <row r="476" spans="1:26" ht="15" x14ac:dyDescent="0.25">
      <c r="A476" s="8" t="s">
        <v>26</v>
      </c>
      <c r="B476" s="277"/>
      <c r="C476" s="277"/>
      <c r="D476" s="277"/>
      <c r="E476" s="277"/>
      <c r="F476" s="277"/>
      <c r="G476" s="277"/>
      <c r="H476" s="277"/>
      <c r="I476" s="277"/>
      <c r="J476" s="9">
        <f t="shared" ref="J476:P476" si="82">SUM(J453:J475)</f>
        <v>93</v>
      </c>
      <c r="K476" s="9">
        <f t="shared" si="82"/>
        <v>35</v>
      </c>
      <c r="L476" s="9">
        <f t="shared" si="82"/>
        <v>25</v>
      </c>
      <c r="M476" s="9">
        <f t="shared" si="82"/>
        <v>21</v>
      </c>
      <c r="N476" s="9">
        <f t="shared" si="82"/>
        <v>81</v>
      </c>
      <c r="O476" s="9">
        <f t="shared" si="82"/>
        <v>82</v>
      </c>
      <c r="P476" s="9">
        <f t="shared" si="82"/>
        <v>163</v>
      </c>
      <c r="Q476" s="8">
        <f>COUNTIF(Q453:Q475,"E")</f>
        <v>18</v>
      </c>
      <c r="R476" s="8">
        <f>COUNTIF(R453:R475,"C")</f>
        <v>5</v>
      </c>
      <c r="S476" s="8">
        <f>COUNTIF(S453:S475,"VP")</f>
        <v>0</v>
      </c>
      <c r="T476" s="6">
        <f>COUNTA(T453:T475)</f>
        <v>23</v>
      </c>
      <c r="U476"/>
      <c r="V476"/>
      <c r="W476"/>
      <c r="X476"/>
      <c r="Y476"/>
      <c r="Z476"/>
    </row>
    <row r="477" spans="1:26" ht="15" x14ac:dyDescent="0.25">
      <c r="A477" s="276" t="s">
        <v>69</v>
      </c>
      <c r="B477" s="276"/>
      <c r="C477" s="276"/>
      <c r="D477" s="276"/>
      <c r="E477" s="276"/>
      <c r="F477" s="276"/>
      <c r="G477" s="276"/>
      <c r="H477" s="276"/>
      <c r="I477" s="276"/>
      <c r="J477" s="276"/>
      <c r="K477" s="276"/>
      <c r="L477" s="276"/>
      <c r="M477" s="276"/>
      <c r="N477" s="276"/>
      <c r="O477" s="276"/>
      <c r="P477" s="276"/>
      <c r="Q477" s="276"/>
      <c r="R477" s="276"/>
      <c r="S477" s="276"/>
      <c r="T477" s="276"/>
      <c r="U477"/>
      <c r="V477"/>
      <c r="W477"/>
      <c r="X477"/>
      <c r="Y477"/>
      <c r="Z477"/>
    </row>
    <row r="478" spans="1:26" ht="15" x14ac:dyDescent="0.25">
      <c r="A478" s="15" t="str">
        <f>IF(ISNA(INDEX($A$257:$T$386,MATCH($B478,$B$257:$B$386,0),1)),"",INDEX($A$257:$T$386,MATCH($B478,$B$257:$B$386,0),1))</f>
        <v>ULM3636</v>
      </c>
      <c r="B478" s="273" t="s">
        <v>227</v>
      </c>
      <c r="C478" s="274"/>
      <c r="D478" s="274"/>
      <c r="E478" s="274"/>
      <c r="F478" s="274"/>
      <c r="G478" s="274"/>
      <c r="H478" s="274"/>
      <c r="I478" s="275"/>
      <c r="J478" s="7">
        <f>IF(ISNA(INDEX($A$257:$T$386,MATCH($B478,$B$257:$B$386,0),10)),"",INDEX($A$257:$T$386,MATCH($B478,$B$257:$B$386,0),10))</f>
        <v>5</v>
      </c>
      <c r="K478" s="7">
        <f>IF(ISNA(INDEX($A$257:$T$386,MATCH($B478,$B$257:$B$386,0),11)),"",INDEX($A$257:$T$386,MATCH($B478,$B$257:$B$386,0),11))</f>
        <v>2</v>
      </c>
      <c r="L478" s="7">
        <f>IF(ISNA(INDEX($A$257:$T$386,MATCH($B478,$B$257:$B$386,0),12)),"",INDEX($A$257:$T$386,MATCH($B478,$B$257:$B$386,0),12))</f>
        <v>1</v>
      </c>
      <c r="M478" s="7">
        <f>IF(ISNA(INDEX($A$257:$T$386,MATCH($B478,$B$257:$B$386,0),13)),"",INDEX($A$257:$T$386,MATCH($B478,$B$257:$B$386,0),13))</f>
        <v>0</v>
      </c>
      <c r="N478" s="7">
        <f>IF(ISNA(INDEX($A$257:$T$386,MATCH($B478,$B$257:$B$386,0),14)),"",INDEX($A$257:$T$386,MATCH($B478,$B$257:$B$386,0),14))</f>
        <v>3</v>
      </c>
      <c r="O478" s="7">
        <f>IF(ISNA(INDEX($A$257:$T$386,MATCH($B478,$B$257:$B$386,0),15)),"",INDEX($A$257:$T$386,MATCH($B478,$B$257:$B$386,0),15))</f>
        <v>7</v>
      </c>
      <c r="P478" s="7">
        <f>IF(ISNA(INDEX($A$257:$T$386,MATCH($B478,$B$257:$B$386,0),16)),"",INDEX($A$257:$T$386,MATCH($B478,$B$257:$B$386,0),16))</f>
        <v>10</v>
      </c>
      <c r="Q478" s="13" t="str">
        <f>IF(ISNA(INDEX($A$257:$T$386,MATCH($B478,$B$257:$B$386,0),17)),"",INDEX($A$257:$T$386,MATCH($B478,$B$257:$B$386,0),17))</f>
        <v>E</v>
      </c>
      <c r="R478" s="13">
        <f>IF(ISNA(INDEX($A$257:$T$386,MATCH($B478,$B$257:$B$386,0),18)),"",INDEX($A$257:$T$386,MATCH($B478,$B$257:$B$386,0),18))</f>
        <v>0</v>
      </c>
      <c r="S478" s="13">
        <f>IF(ISNA(INDEX($A$257:$T$386,MATCH($B478,$B$257:$B$386,0),19)),"",INDEX($A$257:$T$386,MATCH($B478,$B$257:$B$386,0),19))</f>
        <v>0</v>
      </c>
      <c r="T478" s="13" t="str">
        <f>IF(ISNA(INDEX($A$257:$T$386,MATCH($B478,$B$257:$B$386,0),20)),"",INDEX($A$257:$T$386,MATCH($B478,$B$257:$B$386,0),20))</f>
        <v>DS</v>
      </c>
      <c r="U478"/>
      <c r="V478"/>
      <c r="W478"/>
      <c r="X478"/>
      <c r="Y478"/>
      <c r="Z478"/>
    </row>
    <row r="479" spans="1:26" ht="15" x14ac:dyDescent="0.25">
      <c r="A479" s="15" t="str">
        <f>IF(ISNA(INDEX($A$257:$T$386,MATCH($B479,$B$257:$B$386,0),1)),"",INDEX($A$257:$T$386,MATCH($B479,$B$257:$B$386,0),1))</f>
        <v>ULM3637</v>
      </c>
      <c r="B479" s="273" t="s">
        <v>229</v>
      </c>
      <c r="C479" s="274"/>
      <c r="D479" s="274"/>
      <c r="E479" s="274"/>
      <c r="F479" s="274"/>
      <c r="G479" s="274"/>
      <c r="H479" s="274"/>
      <c r="I479" s="275"/>
      <c r="J479" s="7">
        <f>IF(ISNA(INDEX($A$257:$T$386,MATCH($B479,$B$257:$B$386,0),10)),"",INDEX($A$257:$T$386,MATCH($B479,$B$257:$B$386,0),10))</f>
        <v>5</v>
      </c>
      <c r="K479" s="7">
        <f>IF(ISNA(INDEX($A$257:$T$386,MATCH($B479,$B$257:$B$386,0),11)),"",INDEX($A$257:$T$386,MATCH($B479,$B$257:$B$386,0),11))</f>
        <v>2</v>
      </c>
      <c r="L479" s="7">
        <f>IF(ISNA(INDEX($A$257:$T$386,MATCH($B479,$B$257:$B$386,0),12)),"",INDEX($A$257:$T$386,MATCH($B479,$B$257:$B$386,0),12))</f>
        <v>3</v>
      </c>
      <c r="M479" s="7">
        <f>IF(ISNA(INDEX($A$257:$T$386,MATCH($B479,$B$257:$B$386,0),13)),"",INDEX($A$257:$T$386,MATCH($B479,$B$257:$B$386,0),13))</f>
        <v>0</v>
      </c>
      <c r="N479" s="7">
        <f>IF(ISNA(INDEX($A$257:$T$386,MATCH($B479,$B$257:$B$386,0),14)),"",INDEX($A$257:$T$386,MATCH($B479,$B$257:$B$386,0),14))</f>
        <v>5</v>
      </c>
      <c r="O479" s="7">
        <f>IF(ISNA(INDEX($A$257:$T$386,MATCH($B479,$B$257:$B$386,0),15)),"",INDEX($A$257:$T$386,MATCH($B479,$B$257:$B$386,0),15))</f>
        <v>5</v>
      </c>
      <c r="P479" s="7">
        <f>IF(ISNA(INDEX($A$257:$T$386,MATCH($B479,$B$257:$B$386,0),16)),"",INDEX($A$257:$T$386,MATCH($B479,$B$257:$B$386,0),16))</f>
        <v>10</v>
      </c>
      <c r="Q479" s="13">
        <f>IF(ISNA(INDEX($A$257:$T$386,MATCH($B479,$B$257:$B$386,0),17)),"",INDEX($A$257:$T$386,MATCH($B479,$B$257:$B$386,0),17))</f>
        <v>0</v>
      </c>
      <c r="R479" s="13" t="str">
        <f>IF(ISNA(INDEX($A$257:$T$386,MATCH($B479,$B$257:$B$386,0),18)),"",INDEX($A$257:$T$386,MATCH($B479,$B$257:$B$386,0),18))</f>
        <v>C</v>
      </c>
      <c r="S479" s="13">
        <f>IF(ISNA(INDEX($A$257:$T$386,MATCH($B479,$B$257:$B$386,0),19)),"",INDEX($A$257:$T$386,MATCH($B479,$B$257:$B$386,0),19))</f>
        <v>0</v>
      </c>
      <c r="T479" s="13" t="str">
        <f>IF(ISNA(INDEX($A$257:$T$386,MATCH($B479,$B$257:$B$386,0),20)),"",INDEX($A$257:$T$386,MATCH($B479,$B$257:$B$386,0),20))</f>
        <v>DS</v>
      </c>
      <c r="U479"/>
      <c r="V479"/>
      <c r="W479"/>
      <c r="X479"/>
      <c r="Y479"/>
      <c r="Z479"/>
    </row>
    <row r="480" spans="1:26" ht="15" x14ac:dyDescent="0.25">
      <c r="A480" s="15" t="str">
        <f>IF(ISNA(INDEX($A$257:$T$386,MATCH($B480,$B$257:$B$386,0),1)),"",INDEX($A$257:$T$386,MATCH($B480,$B$257:$B$386,0),1))</f>
        <v>ULM3638</v>
      </c>
      <c r="B480" s="273" t="s">
        <v>231</v>
      </c>
      <c r="C480" s="274"/>
      <c r="D480" s="274"/>
      <c r="E480" s="274"/>
      <c r="F480" s="274"/>
      <c r="G480" s="274"/>
      <c r="H480" s="274"/>
      <c r="I480" s="275"/>
      <c r="J480" s="7">
        <f>IF(ISNA(INDEX($A$257:$T$386,MATCH($B480,$B$257:$B$386,0),10)),"",INDEX($A$257:$T$386,MATCH($B480,$B$257:$B$386,0),10))</f>
        <v>5</v>
      </c>
      <c r="K480" s="7">
        <f>IF(ISNA(INDEX($A$257:$T$386,MATCH($B480,$B$257:$B$386,0),11)),"",INDEX($A$257:$T$386,MATCH($B480,$B$257:$B$386,0),11))</f>
        <v>2</v>
      </c>
      <c r="L480" s="7">
        <f>IF(ISNA(INDEX($A$257:$T$386,MATCH($B480,$B$257:$B$386,0),12)),"",INDEX($A$257:$T$386,MATCH($B480,$B$257:$B$386,0),12))</f>
        <v>2</v>
      </c>
      <c r="M480" s="7">
        <f>IF(ISNA(INDEX($A$257:$T$386,MATCH($B480,$B$257:$B$386,0),13)),"",INDEX($A$257:$T$386,MATCH($B480,$B$257:$B$386,0),13))</f>
        <v>0</v>
      </c>
      <c r="N480" s="7">
        <f>IF(ISNA(INDEX($A$257:$T$386,MATCH($B480,$B$257:$B$386,0),14)),"",INDEX($A$257:$T$386,MATCH($B480,$B$257:$B$386,0),14))</f>
        <v>4</v>
      </c>
      <c r="O480" s="7">
        <f>IF(ISNA(INDEX($A$257:$T$386,MATCH($B480,$B$257:$B$386,0),15)),"",INDEX($A$257:$T$386,MATCH($B480,$B$257:$B$386,0),15))</f>
        <v>6</v>
      </c>
      <c r="P480" s="7">
        <f>IF(ISNA(INDEX($A$257:$T$386,MATCH($B480,$B$257:$B$386,0),16)),"",INDEX($A$257:$T$386,MATCH($B480,$B$257:$B$386,0),16))</f>
        <v>10</v>
      </c>
      <c r="Q480" s="13">
        <f>IF(ISNA(INDEX($A$257:$T$386,MATCH($B480,$B$257:$B$386,0),17)),"",INDEX($A$257:$T$386,MATCH($B480,$B$257:$B$386,0),17))</f>
        <v>0</v>
      </c>
      <c r="R480" s="13" t="str">
        <f>IF(ISNA(INDEX($A$257:$T$386,MATCH($B480,$B$257:$B$386,0),18)),"",INDEX($A$257:$T$386,MATCH($B480,$B$257:$B$386,0),18))</f>
        <v>C</v>
      </c>
      <c r="S480" s="13">
        <f>IF(ISNA(INDEX($A$257:$T$386,MATCH($B480,$B$257:$B$386,0),19)),"",INDEX($A$257:$T$386,MATCH($B480,$B$257:$B$386,0),19))</f>
        <v>0</v>
      </c>
      <c r="T480" s="13" t="str">
        <f>IF(ISNA(INDEX($A$257:$T$386,MATCH($B480,$B$257:$B$386,0),20)),"",INDEX($A$257:$T$386,MATCH($B480,$B$257:$B$386,0),20))</f>
        <v>DS</v>
      </c>
      <c r="U480"/>
      <c r="V480"/>
      <c r="W480"/>
      <c r="X480"/>
      <c r="Y480"/>
      <c r="Z480"/>
    </row>
    <row r="481" spans="1:26" ht="15" x14ac:dyDescent="0.25">
      <c r="A481" s="15" t="str">
        <f>IF(ISNA(INDEX($A$257:$T$386,MATCH($B481,$B$257:$B$386,0),1)),"",INDEX($A$257:$T$386,MATCH($B481,$B$257:$B$386,0),1))</f>
        <v>ULX368</v>
      </c>
      <c r="B481" s="273" t="s">
        <v>660</v>
      </c>
      <c r="C481" s="274"/>
      <c r="D481" s="274"/>
      <c r="E481" s="274"/>
      <c r="F481" s="274"/>
      <c r="G481" s="274"/>
      <c r="H481" s="274"/>
      <c r="I481" s="275"/>
      <c r="J481" s="7">
        <f>IF(ISNA(INDEX($A$257:$T$386,MATCH($B481,$B$257:$B$386,0),10)),"",INDEX($A$257:$T$386,MATCH($B481,$B$257:$B$386,0),10))</f>
        <v>5</v>
      </c>
      <c r="K481" s="7">
        <f>IF(ISNA(INDEX($A$257:$T$386,MATCH($B481,$B$257:$B$386,0),11)),"",INDEX($A$257:$T$386,MATCH($B481,$B$257:$B$386,0),11))</f>
        <v>2</v>
      </c>
      <c r="L481" s="7">
        <f>IF(ISNA(INDEX($A$257:$T$386,MATCH($B481,$B$257:$B$386,0),12)),"",INDEX($A$257:$T$386,MATCH($B481,$B$257:$B$386,0),12))</f>
        <v>1</v>
      </c>
      <c r="M481" s="7">
        <f>IF(ISNA(INDEX($A$257:$T$386,MATCH($B481,$B$257:$B$386,0),13)),"",INDEX($A$257:$T$386,MATCH($B481,$B$257:$B$386,0),13))</f>
        <v>0</v>
      </c>
      <c r="N481" s="7">
        <f>IF(ISNA(INDEX($A$257:$T$386,MATCH($B481,$B$257:$B$386,0),14)),"",INDEX($A$257:$T$386,MATCH($B481,$B$257:$B$386,0),14))</f>
        <v>3</v>
      </c>
      <c r="O481" s="7">
        <f>IF(ISNA(INDEX($A$257:$T$386,MATCH($B481,$B$257:$B$386,0),15)),"",INDEX($A$257:$T$386,MATCH($B481,$B$257:$B$386,0),15))</f>
        <v>7</v>
      </c>
      <c r="P481" s="7">
        <f>IF(ISNA(INDEX($A$257:$T$386,MATCH($B481,$B$257:$B$386,0),16)),"",INDEX($A$257:$T$386,MATCH($B481,$B$257:$B$386,0),16))</f>
        <v>10</v>
      </c>
      <c r="Q481" s="13" t="str">
        <f>IF(ISNA(INDEX($A$257:$T$386,MATCH($B481,$B$257:$B$386,0),17)),"",INDEX($A$257:$T$386,MATCH($B481,$B$257:$B$386,0),17))</f>
        <v>E</v>
      </c>
      <c r="R481" s="13">
        <f>IF(ISNA(INDEX($A$257:$T$386,MATCH($B481,$B$257:$B$386,0),18)),"",INDEX($A$257:$T$386,MATCH($B481,$B$257:$B$386,0),18))</f>
        <v>0</v>
      </c>
      <c r="S481" s="13">
        <f>IF(ISNA(INDEX($A$257:$T$386,MATCH($B481,$B$257:$B$386,0),19)),"",INDEX($A$257:$T$386,MATCH($B481,$B$257:$B$386,0),19))</f>
        <v>0</v>
      </c>
      <c r="T481" s="13" t="str">
        <f>IF(ISNA(INDEX($A$257:$T$386,MATCH($B481,$B$257:$B$386,0),20)),"",INDEX($A$257:$T$386,MATCH($B481,$B$257:$B$386,0),20))</f>
        <v>DS</v>
      </c>
      <c r="U481"/>
      <c r="V481"/>
      <c r="W481"/>
      <c r="X481"/>
      <c r="Y481"/>
      <c r="Z481"/>
    </row>
    <row r="482" spans="1:26" ht="15" x14ac:dyDescent="0.25">
      <c r="A482" s="15" t="str">
        <f>IF(ISNA(INDEX($A$257:$T$386,MATCH($B482,$B$257:$B$386,0),1)),"",INDEX($A$257:$T$386,MATCH($B482,$B$257:$B$386,0),1))</f>
        <v>ULX368</v>
      </c>
      <c r="B482" s="273" t="s">
        <v>661</v>
      </c>
      <c r="C482" s="274"/>
      <c r="D482" s="274"/>
      <c r="E482" s="274"/>
      <c r="F482" s="274"/>
      <c r="G482" s="274"/>
      <c r="H482" s="274"/>
      <c r="I482" s="275"/>
      <c r="J482" s="7">
        <f>IF(ISNA(INDEX($A$257:$T$386,MATCH($B482,$B$257:$B$386,0),10)),"",INDEX($A$257:$T$386,MATCH($B482,$B$257:$B$386,0),10))</f>
        <v>5</v>
      </c>
      <c r="K482" s="7">
        <f>IF(ISNA(INDEX($A$257:$T$386,MATCH($B482,$B$257:$B$386,0),11)),"",INDEX($A$257:$T$386,MATCH($B482,$B$257:$B$386,0),11))</f>
        <v>2</v>
      </c>
      <c r="L482" s="7">
        <f>IF(ISNA(INDEX($A$257:$T$386,MATCH($B482,$B$257:$B$386,0),12)),"",INDEX($A$257:$T$386,MATCH($B482,$B$257:$B$386,0),12))</f>
        <v>1</v>
      </c>
      <c r="M482" s="7">
        <f>IF(ISNA(INDEX($A$257:$T$386,MATCH($B482,$B$257:$B$386,0),13)),"",INDEX($A$257:$T$386,MATCH($B482,$B$257:$B$386,0),13))</f>
        <v>0</v>
      </c>
      <c r="N482" s="7">
        <f>IF(ISNA(INDEX($A$257:$T$386,MATCH($B482,$B$257:$B$386,0),14)),"",INDEX($A$257:$T$386,MATCH($B482,$B$257:$B$386,0),14))</f>
        <v>3</v>
      </c>
      <c r="O482" s="7">
        <f>IF(ISNA(INDEX($A$257:$T$386,MATCH($B482,$B$257:$B$386,0),15)),"",INDEX($A$257:$T$386,MATCH($B482,$B$257:$B$386,0),15))</f>
        <v>7</v>
      </c>
      <c r="P482" s="7">
        <f>IF(ISNA(INDEX($A$257:$T$386,MATCH($B482,$B$257:$B$386,0),16)),"",INDEX($A$257:$T$386,MATCH($B482,$B$257:$B$386,0),16))</f>
        <v>10</v>
      </c>
      <c r="Q482" s="13" t="str">
        <f>IF(ISNA(INDEX($A$257:$T$386,MATCH($B482,$B$257:$B$386,0),17)),"",INDEX($A$257:$T$386,MATCH($B482,$B$257:$B$386,0),17))</f>
        <v>E</v>
      </c>
      <c r="R482" s="13">
        <f>IF(ISNA(INDEX($A$257:$T$386,MATCH($B482,$B$257:$B$386,0),18)),"",INDEX($A$257:$T$386,MATCH($B482,$B$257:$B$386,0),18))</f>
        <v>0</v>
      </c>
      <c r="S482" s="13">
        <f>IF(ISNA(INDEX($A$257:$T$386,MATCH($B482,$B$257:$B$386,0),19)),"",INDEX($A$257:$T$386,MATCH($B482,$B$257:$B$386,0),19))</f>
        <v>0</v>
      </c>
      <c r="T482" s="13" t="str">
        <f>IF(ISNA(INDEX($A$257:$T$386,MATCH($B482,$B$257:$B$386,0),20)),"",INDEX($A$257:$T$386,MATCH($B482,$B$257:$B$386,0),20))</f>
        <v>DS</v>
      </c>
      <c r="U482"/>
      <c r="V482"/>
      <c r="W482"/>
      <c r="X482"/>
      <c r="Y482"/>
      <c r="Z482"/>
    </row>
    <row r="483" spans="1:26" ht="15" x14ac:dyDescent="0.25">
      <c r="A483" s="8" t="s">
        <v>26</v>
      </c>
      <c r="B483" s="276"/>
      <c r="C483" s="276"/>
      <c r="D483" s="276"/>
      <c r="E483" s="276"/>
      <c r="F483" s="276"/>
      <c r="G483" s="276"/>
      <c r="H483" s="276"/>
      <c r="I483" s="276"/>
      <c r="J483" s="9">
        <f t="shared" ref="J483:P483" si="83">SUM(J478:J482)</f>
        <v>25</v>
      </c>
      <c r="K483" s="9">
        <f t="shared" si="83"/>
        <v>10</v>
      </c>
      <c r="L483" s="9">
        <f t="shared" si="83"/>
        <v>8</v>
      </c>
      <c r="M483" s="9">
        <f t="shared" si="83"/>
        <v>0</v>
      </c>
      <c r="N483" s="9">
        <f t="shared" si="83"/>
        <v>18</v>
      </c>
      <c r="O483" s="9">
        <f t="shared" si="83"/>
        <v>32</v>
      </c>
      <c r="P483" s="9">
        <f t="shared" si="83"/>
        <v>50</v>
      </c>
      <c r="Q483" s="8">
        <f>COUNTIF(Q478:Q482,"E")</f>
        <v>3</v>
      </c>
      <c r="R483" s="8">
        <f>COUNTIF(R478:R482,"C")</f>
        <v>2</v>
      </c>
      <c r="S483" s="8">
        <f>COUNTIF(S478:S482,"VP")</f>
        <v>0</v>
      </c>
      <c r="T483" s="6">
        <f>COUNTA(T478:T482)</f>
        <v>5</v>
      </c>
      <c r="U483"/>
      <c r="V483"/>
      <c r="W483"/>
      <c r="X483"/>
      <c r="Y483"/>
      <c r="Z483"/>
    </row>
    <row r="484" spans="1:26" ht="15" x14ac:dyDescent="0.25">
      <c r="A484" s="255" t="s">
        <v>126</v>
      </c>
      <c r="B484" s="255"/>
      <c r="C484" s="255"/>
      <c r="D484" s="255"/>
      <c r="E484" s="255"/>
      <c r="F484" s="255"/>
      <c r="G484" s="255"/>
      <c r="H484" s="255"/>
      <c r="I484" s="255"/>
      <c r="J484" s="9">
        <f t="shared" ref="J484:T484" si="84">SUM(J476,J483)</f>
        <v>118</v>
      </c>
      <c r="K484" s="9">
        <f t="shared" si="84"/>
        <v>45</v>
      </c>
      <c r="L484" s="9">
        <f t="shared" si="84"/>
        <v>33</v>
      </c>
      <c r="M484" s="9">
        <f t="shared" si="84"/>
        <v>21</v>
      </c>
      <c r="N484" s="9">
        <f t="shared" si="84"/>
        <v>99</v>
      </c>
      <c r="O484" s="9">
        <f t="shared" si="84"/>
        <v>114</v>
      </c>
      <c r="P484" s="9">
        <f t="shared" si="84"/>
        <v>213</v>
      </c>
      <c r="Q484" s="9">
        <f t="shared" si="84"/>
        <v>21</v>
      </c>
      <c r="R484" s="9">
        <f t="shared" si="84"/>
        <v>7</v>
      </c>
      <c r="S484" s="9">
        <f t="shared" si="84"/>
        <v>0</v>
      </c>
      <c r="T484" s="36">
        <f t="shared" si="84"/>
        <v>28</v>
      </c>
      <c r="Z484"/>
    </row>
    <row r="485" spans="1:26" x14ac:dyDescent="0.2">
      <c r="A485" s="389" t="s">
        <v>49</v>
      </c>
      <c r="B485" s="390"/>
      <c r="C485" s="390"/>
      <c r="D485" s="390"/>
      <c r="E485" s="390"/>
      <c r="F485" s="390"/>
      <c r="G485" s="390"/>
      <c r="H485" s="390"/>
      <c r="I485" s="390"/>
      <c r="J485" s="391"/>
      <c r="K485" s="9">
        <f t="shared" ref="K485:P485" si="85">K476*14+K483*12</f>
        <v>610</v>
      </c>
      <c r="L485" s="9">
        <f t="shared" si="85"/>
        <v>446</v>
      </c>
      <c r="M485" s="9">
        <f t="shared" si="85"/>
        <v>294</v>
      </c>
      <c r="N485" s="9">
        <f t="shared" si="85"/>
        <v>1350</v>
      </c>
      <c r="O485" s="9">
        <f t="shared" si="85"/>
        <v>1532</v>
      </c>
      <c r="P485" s="9">
        <f t="shared" si="85"/>
        <v>2882</v>
      </c>
      <c r="Q485" s="353"/>
      <c r="R485" s="354"/>
      <c r="S485" s="354"/>
      <c r="T485" s="355"/>
    </row>
    <row r="486" spans="1:26" x14ac:dyDescent="0.2">
      <c r="A486" s="392"/>
      <c r="B486" s="393"/>
      <c r="C486" s="393"/>
      <c r="D486" s="393"/>
      <c r="E486" s="393"/>
      <c r="F486" s="393"/>
      <c r="G486" s="393"/>
      <c r="H486" s="393"/>
      <c r="I486" s="393"/>
      <c r="J486" s="394"/>
      <c r="K486" s="278">
        <f>SUM(K485:M485)</f>
        <v>1350</v>
      </c>
      <c r="L486" s="279"/>
      <c r="M486" s="280"/>
      <c r="N486" s="278">
        <f>SUM(N485:O485)</f>
        <v>2882</v>
      </c>
      <c r="O486" s="279"/>
      <c r="P486" s="280"/>
      <c r="Q486" s="356"/>
      <c r="R486" s="357"/>
      <c r="S486" s="357"/>
      <c r="T486" s="358"/>
    </row>
    <row r="487" spans="1:26" x14ac:dyDescent="0.2">
      <c r="A487" s="349" t="s">
        <v>89</v>
      </c>
      <c r="B487" s="350"/>
      <c r="C487" s="350"/>
      <c r="D487" s="350"/>
      <c r="E487" s="350"/>
      <c r="F487" s="350"/>
      <c r="G487" s="350"/>
      <c r="H487" s="350"/>
      <c r="I487" s="350"/>
      <c r="J487" s="351"/>
      <c r="K487" s="258">
        <f>T484/SUM(T270,T289,T306,T322,T336,T350)</f>
        <v>0.62222222222222223</v>
      </c>
      <c r="L487" s="259"/>
      <c r="M487" s="259"/>
      <c r="N487" s="259"/>
      <c r="O487" s="259"/>
      <c r="P487" s="259"/>
      <c r="Q487" s="259"/>
      <c r="R487" s="259"/>
      <c r="S487" s="259"/>
      <c r="T487" s="260"/>
    </row>
    <row r="488" spans="1:26" x14ac:dyDescent="0.2">
      <c r="A488" s="264" t="s">
        <v>90</v>
      </c>
      <c r="B488" s="264"/>
      <c r="C488" s="264"/>
      <c r="D488" s="264"/>
      <c r="E488" s="264"/>
      <c r="F488" s="264"/>
      <c r="G488" s="264"/>
      <c r="H488" s="264"/>
      <c r="I488" s="264"/>
      <c r="J488" s="264"/>
      <c r="K488" s="258">
        <f>K486/(SUM(N270,N289,N306,N322,N336)*14+N350*12)</f>
        <v>0.67567567567567566</v>
      </c>
      <c r="L488" s="259"/>
      <c r="M488" s="259"/>
      <c r="N488" s="259"/>
      <c r="O488" s="259"/>
      <c r="P488" s="259"/>
      <c r="Q488" s="259"/>
      <c r="R488" s="259"/>
      <c r="S488" s="259"/>
      <c r="T488" s="260"/>
    </row>
    <row r="489" spans="1:26" x14ac:dyDescent="0.2">
      <c r="A489" s="32"/>
      <c r="B489" s="32"/>
      <c r="C489" s="32"/>
      <c r="D489" s="32"/>
      <c r="E489" s="32"/>
      <c r="F489" s="32"/>
      <c r="G489" s="32"/>
      <c r="H489" s="32"/>
      <c r="I489" s="32"/>
      <c r="J489" s="32"/>
      <c r="K489" s="33"/>
      <c r="L489" s="33"/>
      <c r="M489" s="33"/>
      <c r="N489" s="33"/>
      <c r="O489" s="33"/>
      <c r="P489" s="33"/>
      <c r="Q489" s="33"/>
      <c r="R489" s="33"/>
      <c r="S489" s="33"/>
      <c r="T489" s="33"/>
    </row>
    <row r="490" spans="1:26" x14ac:dyDescent="0.2">
      <c r="A490" s="249" t="s">
        <v>154</v>
      </c>
      <c r="B490" s="250"/>
      <c r="C490" s="250"/>
      <c r="D490" s="250"/>
      <c r="E490" s="250"/>
      <c r="F490" s="250"/>
      <c r="G490" s="250"/>
      <c r="H490" s="250"/>
      <c r="I490" s="250"/>
      <c r="J490" s="250"/>
      <c r="K490" s="250"/>
      <c r="L490" s="250"/>
      <c r="M490" s="250"/>
      <c r="N490" s="250"/>
      <c r="O490" s="250"/>
      <c r="P490" s="250"/>
      <c r="Q490" s="250"/>
      <c r="R490" s="250"/>
      <c r="S490" s="250"/>
      <c r="T490" s="251"/>
    </row>
    <row r="491" spans="1:26" ht="15" x14ac:dyDescent="0.25">
      <c r="A491" s="252"/>
      <c r="B491" s="253"/>
      <c r="C491" s="253"/>
      <c r="D491" s="253"/>
      <c r="E491" s="253"/>
      <c r="F491" s="253"/>
      <c r="G491" s="253"/>
      <c r="H491" s="253"/>
      <c r="I491" s="253"/>
      <c r="J491" s="253"/>
      <c r="K491" s="253"/>
      <c r="L491" s="253"/>
      <c r="M491" s="253"/>
      <c r="N491" s="253"/>
      <c r="O491" s="253"/>
      <c r="P491" s="253"/>
      <c r="Q491" s="253"/>
      <c r="R491" s="253"/>
      <c r="S491" s="253"/>
      <c r="T491" s="254"/>
      <c r="U491"/>
      <c r="V491"/>
      <c r="W491"/>
      <c r="X491"/>
      <c r="Y491"/>
    </row>
    <row r="492" spans="1:26" ht="15" x14ac:dyDescent="0.25">
      <c r="A492" s="276" t="s">
        <v>28</v>
      </c>
      <c r="B492" s="276" t="s">
        <v>27</v>
      </c>
      <c r="C492" s="276"/>
      <c r="D492" s="276"/>
      <c r="E492" s="276"/>
      <c r="F492" s="276"/>
      <c r="G492" s="276"/>
      <c r="H492" s="276"/>
      <c r="I492" s="276"/>
      <c r="J492" s="276" t="s">
        <v>39</v>
      </c>
      <c r="K492" s="249" t="s">
        <v>25</v>
      </c>
      <c r="L492" s="250"/>
      <c r="M492" s="251"/>
      <c r="N492" s="249" t="s">
        <v>40</v>
      </c>
      <c r="O492" s="250"/>
      <c r="P492" s="251"/>
      <c r="Q492" s="249" t="s">
        <v>24</v>
      </c>
      <c r="R492" s="250"/>
      <c r="S492" s="251"/>
      <c r="T492" s="276" t="s">
        <v>23</v>
      </c>
      <c r="U492"/>
      <c r="V492"/>
      <c r="W492"/>
      <c r="X492"/>
      <c r="Y492"/>
      <c r="Z492"/>
    </row>
    <row r="493" spans="1:26" ht="15" x14ac:dyDescent="0.25">
      <c r="A493" s="276"/>
      <c r="B493" s="276"/>
      <c r="C493" s="276"/>
      <c r="D493" s="276"/>
      <c r="E493" s="276"/>
      <c r="F493" s="276"/>
      <c r="G493" s="276"/>
      <c r="H493" s="276"/>
      <c r="I493" s="276"/>
      <c r="J493" s="276"/>
      <c r="K493" s="252"/>
      <c r="L493" s="253"/>
      <c r="M493" s="254"/>
      <c r="N493" s="252"/>
      <c r="O493" s="253"/>
      <c r="P493" s="254"/>
      <c r="Q493" s="252"/>
      <c r="R493" s="253"/>
      <c r="S493" s="254"/>
      <c r="T493" s="276"/>
      <c r="U493"/>
      <c r="V493"/>
      <c r="W493"/>
      <c r="X493"/>
      <c r="Y493"/>
      <c r="Z493"/>
    </row>
    <row r="494" spans="1:26" ht="15" x14ac:dyDescent="0.25">
      <c r="A494" s="276"/>
      <c r="B494" s="276"/>
      <c r="C494" s="276"/>
      <c r="D494" s="276"/>
      <c r="E494" s="276"/>
      <c r="F494" s="276"/>
      <c r="G494" s="276"/>
      <c r="H494" s="276"/>
      <c r="I494" s="276"/>
      <c r="J494" s="276"/>
      <c r="K494" s="8" t="s">
        <v>29</v>
      </c>
      <c r="L494" s="8" t="s">
        <v>30</v>
      </c>
      <c r="M494" s="8" t="s">
        <v>31</v>
      </c>
      <c r="N494" s="8" t="s">
        <v>35</v>
      </c>
      <c r="O494" s="8" t="s">
        <v>7</v>
      </c>
      <c r="P494" s="8" t="s">
        <v>32</v>
      </c>
      <c r="Q494" s="8" t="s">
        <v>33</v>
      </c>
      <c r="R494" s="8" t="s">
        <v>29</v>
      </c>
      <c r="S494" s="8" t="s">
        <v>34</v>
      </c>
      <c r="T494" s="276"/>
      <c r="U494"/>
      <c r="V494"/>
      <c r="W494"/>
      <c r="X494"/>
      <c r="Y494"/>
      <c r="Z494"/>
    </row>
    <row r="495" spans="1:26" ht="15" x14ac:dyDescent="0.25">
      <c r="A495" s="276" t="s">
        <v>56</v>
      </c>
      <c r="B495" s="276"/>
      <c r="C495" s="276"/>
      <c r="D495" s="276"/>
      <c r="E495" s="276"/>
      <c r="F495" s="276"/>
      <c r="G495" s="276"/>
      <c r="H495" s="276"/>
      <c r="I495" s="276"/>
      <c r="J495" s="276"/>
      <c r="K495" s="276"/>
      <c r="L495" s="276"/>
      <c r="M495" s="276"/>
      <c r="N495" s="276"/>
      <c r="O495" s="276"/>
      <c r="P495" s="276"/>
      <c r="Q495" s="276"/>
      <c r="R495" s="276"/>
      <c r="S495" s="276"/>
      <c r="T495" s="276"/>
      <c r="U495"/>
      <c r="V495"/>
      <c r="W495"/>
      <c r="X495"/>
      <c r="Y495"/>
      <c r="Z495"/>
    </row>
    <row r="496" spans="1:26" ht="15" x14ac:dyDescent="0.25">
      <c r="A496" s="15" t="str">
        <f>IF(ISNA(INDEX($A$257:$T$386,MATCH($B496,$B$257:$B$386,0),1)),"",INDEX($A$257:$T$386,MATCH($B496,$B$257:$B$386,0),1))</f>
        <v>*</v>
      </c>
      <c r="B496" s="377" t="s">
        <v>130</v>
      </c>
      <c r="C496" s="377"/>
      <c r="D496" s="377"/>
      <c r="E496" s="377"/>
      <c r="F496" s="377"/>
      <c r="G496" s="377"/>
      <c r="H496" s="377"/>
      <c r="I496" s="377"/>
      <c r="J496" s="7">
        <f>IF(ISNA(INDEX($A$257:$T$386,MATCH($B496,$B$257:$B$386,0),10)),"",INDEX($A$257:$T$386,MATCH($B496,$B$257:$B$386,0),10))</f>
        <v>3</v>
      </c>
      <c r="K496" s="7">
        <f>IF(ISNA(INDEX($A$257:$T$386,MATCH($B496,$B$257:$B$386,0),11)),"",INDEX($A$257:$T$386,MATCH($B496,$B$257:$B$386,0),11))</f>
        <v>0</v>
      </c>
      <c r="L496" s="7">
        <f>IF(ISNA(INDEX($A$257:$T$386,MATCH($B496,$B$257:$B$386,0),12)),"",INDEX($A$257:$T$386,MATCH($B496,$B$257:$B$386,0),12))</f>
        <v>2</v>
      </c>
      <c r="M496" s="7">
        <f>IF(ISNA(INDEX($A$257:$T$386,MATCH($B496,$B$257:$B$386,0),13)),"",INDEX($A$257:$T$386,MATCH($B496,$B$257:$B$386,0),13))</f>
        <v>0</v>
      </c>
      <c r="N496" s="7">
        <f>IF(ISNA(INDEX($A$257:$T$386,MATCH($B496,$B$257:$B$386,0),14)),"",INDEX($A$257:$T$386,MATCH($B496,$B$257:$B$386,0),14))</f>
        <v>2</v>
      </c>
      <c r="O496" s="7">
        <f>IF(ISNA(INDEX($A$257:$T$386,MATCH($B496,$B$257:$B$386,0),15)),"",INDEX($A$257:$T$386,MATCH($B496,$B$257:$B$386,0),15))</f>
        <v>3</v>
      </c>
      <c r="P496" s="7">
        <f>IF(ISNA(INDEX($A$257:$T$386,MATCH($B496,$B$257:$B$386,0),16)),"",INDEX($A$257:$T$386,MATCH($B496,$B$257:$B$386,0),16))</f>
        <v>5</v>
      </c>
      <c r="Q496" s="13">
        <f>IF(ISNA(INDEX($A$257:$T$386,MATCH($B496,$B$257:$B$386,0),17)),"",INDEX($A$257:$T$386,MATCH($B496,$B$257:$B$386,0),17))</f>
        <v>0</v>
      </c>
      <c r="R496" s="13" t="str">
        <f>IF(ISNA(INDEX($A$257:$T$386,MATCH($B496,$B$257:$B$386,0),18)),"",INDEX($A$257:$T$386,MATCH($B496,$B$257:$B$386,0),18))</f>
        <v>C</v>
      </c>
      <c r="S496" s="13">
        <f>IF(ISNA(INDEX($A$257:$T$386,MATCH($B496,$B$257:$B$386,0),19)),"",INDEX($A$257:$T$386,MATCH($B496,$B$257:$B$386,0),19))</f>
        <v>0</v>
      </c>
      <c r="T496" s="13" t="str">
        <f>IF(ISNA(INDEX($A$257:$T$386,MATCH($B496,$B$257:$B$386,0),20)),"",INDEX($A$257:$T$386,MATCH($B496,$B$257:$B$386,0),20))</f>
        <v>DC</v>
      </c>
      <c r="U496"/>
      <c r="V496"/>
      <c r="W496"/>
      <c r="X496"/>
      <c r="Y496"/>
      <c r="Z496"/>
    </row>
    <row r="497" spans="1:26" ht="15" x14ac:dyDescent="0.25">
      <c r="A497" s="15" t="str">
        <f>IF(ISNA(INDEX($A$257:$T$386,MATCH($B497,$B$257:$B$386,0),1)),"",INDEX($A$257:$T$386,MATCH($B497,$B$257:$B$386,0),1))</f>
        <v>YLU0011</v>
      </c>
      <c r="B497" s="377" t="s">
        <v>132</v>
      </c>
      <c r="C497" s="377"/>
      <c r="D497" s="377"/>
      <c r="E497" s="377"/>
      <c r="F497" s="377"/>
      <c r="G497" s="377"/>
      <c r="H497" s="377"/>
      <c r="I497" s="377"/>
      <c r="J497" s="7">
        <f>IF(ISNA(INDEX($A$257:$T$386,MATCH($B497,$B$257:$B$386,0),10)),"",INDEX($A$257:$T$386,MATCH($B497,$B$257:$B$386,0),10))</f>
        <v>2</v>
      </c>
      <c r="K497" s="7">
        <f>IF(ISNA(INDEX($A$257:$T$386,MATCH($B497,$B$257:$B$386,0),11)),"",INDEX($A$257:$T$386,MATCH($B497,$B$257:$B$386,0),11))</f>
        <v>0</v>
      </c>
      <c r="L497" s="7">
        <f>IF(ISNA(INDEX($A$257:$T$386,MATCH($B497,$B$257:$B$386,0),12)),"",INDEX($A$257:$T$386,MATCH($B497,$B$257:$B$386,0),12))</f>
        <v>2</v>
      </c>
      <c r="M497" s="7">
        <f>IF(ISNA(INDEX($A$257:$T$386,MATCH($B497,$B$257:$B$386,0),13)),"",INDEX($A$257:$T$386,MATCH($B497,$B$257:$B$386,0),13))</f>
        <v>0</v>
      </c>
      <c r="N497" s="7">
        <f>IF(ISNA(INDEX($A$257:$T$386,MATCH($B497,$B$257:$B$386,0),14)),"",INDEX($A$257:$T$386,MATCH($B497,$B$257:$B$386,0),14))</f>
        <v>2</v>
      </c>
      <c r="O497" s="7">
        <f>IF(ISNA(INDEX($A$257:$T$386,MATCH($B497,$B$257:$B$386,0),15)),"",INDEX($A$257:$T$386,MATCH($B497,$B$257:$B$386,0),15))</f>
        <v>2</v>
      </c>
      <c r="P497" s="7">
        <f>IF(ISNA(INDEX($A$257:$T$386,MATCH($B497,$B$257:$B$386,0),16)),"",INDEX($A$257:$T$386,MATCH($B497,$B$257:$B$386,0),16))</f>
        <v>4</v>
      </c>
      <c r="Q497" s="13">
        <f>IF(ISNA(INDEX($A$257:$T$386,MATCH($B497,$B$257:$B$386,0),17)),"",INDEX($A$257:$T$386,MATCH($B497,$B$257:$B$386,0),17))</f>
        <v>0</v>
      </c>
      <c r="R497" s="13">
        <f>IF(ISNA(INDEX($A$257:$T$386,MATCH($B497,$B$257:$B$386,0),18)),"",INDEX($A$257:$T$386,MATCH($B497,$B$257:$B$386,0),18))</f>
        <v>0</v>
      </c>
      <c r="S497" s="13" t="str">
        <f>IF(ISNA(INDEX($A$257:$T$386,MATCH($B497,$B$257:$B$386,0),19)),"",INDEX($A$257:$T$386,MATCH($B497,$B$257:$B$386,0),19))</f>
        <v>VP</v>
      </c>
      <c r="T497" s="13" t="str">
        <f>IF(ISNA(INDEX($A$257:$T$386,MATCH($B497,$B$257:$B$386,0),20)),"",INDEX($A$257:$T$386,MATCH($B497,$B$257:$B$386,0),20))</f>
        <v>DC</v>
      </c>
      <c r="U497"/>
      <c r="V497"/>
      <c r="W497"/>
      <c r="X497"/>
      <c r="Y497"/>
      <c r="Z497"/>
    </row>
    <row r="498" spans="1:26" ht="15" x14ac:dyDescent="0.25">
      <c r="A498" s="15" t="str">
        <f>IF(ISNA(INDEX($A$257:$T$386,MATCH($B498,$B$257:$B$386,0),1)),"",INDEX($A$257:$T$386,MATCH($B498,$B$257:$B$386,0),1))</f>
        <v>**</v>
      </c>
      <c r="B498" s="377" t="s">
        <v>131</v>
      </c>
      <c r="C498" s="377"/>
      <c r="D498" s="377"/>
      <c r="E498" s="377"/>
      <c r="F498" s="377"/>
      <c r="G498" s="377"/>
      <c r="H498" s="377"/>
      <c r="I498" s="377"/>
      <c r="J498" s="7">
        <f>IF(ISNA(INDEX($A$257:$T$386,MATCH($B498,$B$257:$B$386,0),10)),"",INDEX($A$257:$T$386,MATCH($B498,$B$257:$B$386,0),10))</f>
        <v>3</v>
      </c>
      <c r="K498" s="7">
        <f>IF(ISNA(INDEX($A$257:$T$386,MATCH($B498,$B$257:$B$386,0),11)),"",INDEX($A$257:$T$386,MATCH($B498,$B$257:$B$386,0),11))</f>
        <v>0</v>
      </c>
      <c r="L498" s="7">
        <f>IF(ISNA(INDEX($A$257:$T$386,MATCH($B498,$B$257:$B$386,0),12)),"",INDEX($A$257:$T$386,MATCH($B498,$B$257:$B$386,0),12))</f>
        <v>2</v>
      </c>
      <c r="M498" s="7">
        <f>IF(ISNA(INDEX($A$257:$T$386,MATCH($B498,$B$257:$B$386,0),13)),"",INDEX($A$257:$T$386,MATCH($B498,$B$257:$B$386,0),13))</f>
        <v>0</v>
      </c>
      <c r="N498" s="7">
        <f>IF(ISNA(INDEX($A$257:$T$386,MATCH($B498,$B$257:$B$386,0),14)),"",INDEX($A$257:$T$386,MATCH($B498,$B$257:$B$386,0),14))</f>
        <v>2</v>
      </c>
      <c r="O498" s="7">
        <f>IF(ISNA(INDEX($A$257:$T$386,MATCH($B498,$B$257:$B$386,0),15)),"",INDEX($A$257:$T$386,MATCH($B498,$B$257:$B$386,0),15))</f>
        <v>3</v>
      </c>
      <c r="P498" s="7">
        <f>IF(ISNA(INDEX($A$257:$T$386,MATCH($B498,$B$257:$B$386,0),16)),"",INDEX($A$257:$T$386,MATCH($B498,$B$257:$B$386,0),16))</f>
        <v>5</v>
      </c>
      <c r="Q498" s="13">
        <f>IF(ISNA(INDEX($A$257:$T$386,MATCH($B498,$B$257:$B$386,0),17)),"",INDEX($A$257:$T$386,MATCH($B498,$B$257:$B$386,0),17))</f>
        <v>0</v>
      </c>
      <c r="R498" s="13" t="str">
        <f>IF(ISNA(INDEX($A$257:$T$386,MATCH($B498,$B$257:$B$386,0),18)),"",INDEX($A$257:$T$386,MATCH($B498,$B$257:$B$386,0),18))</f>
        <v>C</v>
      </c>
      <c r="S498" s="13">
        <f>IF(ISNA(INDEX($A$257:$T$386,MATCH($B498,$B$257:$B$386,0),19)),"",INDEX($A$257:$T$386,MATCH($B498,$B$257:$B$386,0),19))</f>
        <v>0</v>
      </c>
      <c r="T498" s="13" t="str">
        <f>IF(ISNA(INDEX($A$257:$T$386,MATCH($B498,$B$257:$B$386,0),20)),"",INDEX($A$257:$T$386,MATCH($B498,$B$257:$B$386,0),20))</f>
        <v>DC</v>
      </c>
      <c r="U498"/>
      <c r="V498"/>
      <c r="W498"/>
      <c r="X498"/>
      <c r="Y498"/>
      <c r="Z498"/>
    </row>
    <row r="499" spans="1:26" ht="15" x14ac:dyDescent="0.25">
      <c r="A499" s="15" t="str">
        <f>IF(ISNA(INDEX($A$257:$T$386,MATCH($B499,$B$257:$B$386,0),1)),"",INDEX($A$257:$T$386,MATCH($B499,$B$257:$B$386,0),1))</f>
        <v>YLU0012</v>
      </c>
      <c r="B499" s="273" t="s">
        <v>134</v>
      </c>
      <c r="C499" s="274"/>
      <c r="D499" s="274"/>
      <c r="E499" s="274"/>
      <c r="F499" s="274"/>
      <c r="G499" s="274"/>
      <c r="H499" s="274"/>
      <c r="I499" s="275"/>
      <c r="J499" s="7">
        <f>IF(ISNA(INDEX($A$257:$T$386,MATCH($B499,$B$257:$B$386,0),10)),"",INDEX($A$257:$T$386,MATCH($B499,$B$257:$B$386,0),10))</f>
        <v>2</v>
      </c>
      <c r="K499" s="7">
        <f>IF(ISNA(INDEX($A$257:$T$386,MATCH($B499,$B$257:$B$386,0),11)),"",INDEX($A$257:$T$386,MATCH($B499,$B$257:$B$386,0),11))</f>
        <v>0</v>
      </c>
      <c r="L499" s="7">
        <f>IF(ISNA(INDEX($A$257:$T$386,MATCH($B499,$B$257:$B$386,0),12)),"",INDEX($A$257:$T$386,MATCH($B499,$B$257:$B$386,0),12))</f>
        <v>2</v>
      </c>
      <c r="M499" s="7">
        <f>IF(ISNA(INDEX($A$257:$T$386,MATCH($B499,$B$257:$B$386,0),13)),"",INDEX($A$257:$T$386,MATCH($B499,$B$257:$B$386,0),13))</f>
        <v>0</v>
      </c>
      <c r="N499" s="7">
        <f>IF(ISNA(INDEX($A$257:$T$386,MATCH($B499,$B$257:$B$386,0),14)),"",INDEX($A$257:$T$386,MATCH($B499,$B$257:$B$386,0),14))</f>
        <v>2</v>
      </c>
      <c r="O499" s="7">
        <f>IF(ISNA(INDEX($A$257:$T$386,MATCH($B499,$B$257:$B$386,0),15)),"",INDEX($A$257:$T$386,MATCH($B499,$B$257:$B$386,0),15))</f>
        <v>2</v>
      </c>
      <c r="P499" s="7">
        <f>IF(ISNA(INDEX($A$257:$T$386,MATCH($B499,$B$257:$B$386,0),16)),"",INDEX($A$257:$T$386,MATCH($B499,$B$257:$B$386,0),16))</f>
        <v>4</v>
      </c>
      <c r="Q499" s="13">
        <f>IF(ISNA(INDEX($A$257:$T$386,MATCH($B499,$B$257:$B$386,0),17)),"",INDEX($A$257:$T$386,MATCH($B499,$B$257:$B$386,0),17))</f>
        <v>0</v>
      </c>
      <c r="R499" s="13">
        <f>IF(ISNA(INDEX($A$257:$T$386,MATCH($B499,$B$257:$B$386,0),18)),"",INDEX($A$257:$T$386,MATCH($B499,$B$257:$B$386,0),18))</f>
        <v>0</v>
      </c>
      <c r="S499" s="13" t="str">
        <f>IF(ISNA(INDEX($A$257:$T$386,MATCH($B499,$B$257:$B$386,0),19)),"",INDEX($A$257:$T$386,MATCH($B499,$B$257:$B$386,0),19))</f>
        <v>VP</v>
      </c>
      <c r="T499" s="13" t="str">
        <f>IF(ISNA(INDEX($A$257:$T$386,MATCH($B499,$B$257:$B$386,0),20)),"",INDEX($A$257:$T$386,MATCH($B499,$B$257:$B$386,0),20))</f>
        <v>DC</v>
      </c>
      <c r="U499"/>
      <c r="V499"/>
      <c r="W499"/>
      <c r="X499"/>
      <c r="Y499"/>
      <c r="Z499"/>
    </row>
    <row r="500" spans="1:26" ht="15" x14ac:dyDescent="0.25">
      <c r="A500" s="8" t="s">
        <v>26</v>
      </c>
      <c r="B500" s="277"/>
      <c r="C500" s="277"/>
      <c r="D500" s="277"/>
      <c r="E500" s="277"/>
      <c r="F500" s="277"/>
      <c r="G500" s="277"/>
      <c r="H500" s="277"/>
      <c r="I500" s="277"/>
      <c r="J500" s="9">
        <f t="shared" ref="J500:P500" si="86">SUM(J496:J499)</f>
        <v>10</v>
      </c>
      <c r="K500" s="9">
        <f t="shared" si="86"/>
        <v>0</v>
      </c>
      <c r="L500" s="9">
        <f t="shared" si="86"/>
        <v>8</v>
      </c>
      <c r="M500" s="9">
        <f t="shared" si="86"/>
        <v>0</v>
      </c>
      <c r="N500" s="9">
        <f t="shared" si="86"/>
        <v>8</v>
      </c>
      <c r="O500" s="9">
        <f t="shared" si="86"/>
        <v>10</v>
      </c>
      <c r="P500" s="9">
        <f t="shared" si="86"/>
        <v>18</v>
      </c>
      <c r="Q500" s="8">
        <f>COUNTIF(Q496:Q499,"E")</f>
        <v>0</v>
      </c>
      <c r="R500" s="8">
        <f>COUNTIF(R496:R499,"C")</f>
        <v>2</v>
      </c>
      <c r="S500" s="8">
        <f>COUNTIF(S496:S499,"VP")</f>
        <v>2</v>
      </c>
      <c r="T500" s="6">
        <f>COUNTA(T496:T499)</f>
        <v>4</v>
      </c>
      <c r="U500"/>
      <c r="V500"/>
      <c r="W500"/>
      <c r="X500"/>
      <c r="Y500"/>
      <c r="Z500"/>
    </row>
    <row r="501" spans="1:26" ht="15" x14ac:dyDescent="0.25">
      <c r="A501" s="276" t="s">
        <v>69</v>
      </c>
      <c r="B501" s="276"/>
      <c r="C501" s="276"/>
      <c r="D501" s="276"/>
      <c r="E501" s="276"/>
      <c r="F501" s="276"/>
      <c r="G501" s="276"/>
      <c r="H501" s="276"/>
      <c r="I501" s="276"/>
      <c r="J501" s="276"/>
      <c r="K501" s="276"/>
      <c r="L501" s="276"/>
      <c r="M501" s="276"/>
      <c r="N501" s="276"/>
      <c r="O501" s="276"/>
      <c r="P501" s="276"/>
      <c r="Q501" s="276"/>
      <c r="R501" s="276"/>
      <c r="S501" s="276"/>
      <c r="T501" s="276"/>
      <c r="U501"/>
      <c r="V501"/>
      <c r="W501"/>
      <c r="X501"/>
      <c r="Y501"/>
      <c r="Z501"/>
    </row>
    <row r="502" spans="1:26" ht="15" x14ac:dyDescent="0.25">
      <c r="A502" s="15" t="str">
        <f>IF(ISNA(INDEX($A$257:$T$386,MATCH($B502,$B$257:$B$386,0),1)),"",INDEX($A$257:$T$386,MATCH($B502,$B$257:$B$386,0),1))</f>
        <v/>
      </c>
      <c r="B502" s="273"/>
      <c r="C502" s="274"/>
      <c r="D502" s="274"/>
      <c r="E502" s="274"/>
      <c r="F502" s="274"/>
      <c r="G502" s="274"/>
      <c r="H502" s="274"/>
      <c r="I502" s="275"/>
      <c r="J502" s="7" t="str">
        <f>IF(ISNA(INDEX($A$257:$T$386,MATCH($B502,$B$257:$B$386,0),10)),"",INDEX($A$257:$T$386,MATCH($B502,$B$257:$B$386,0),10))</f>
        <v/>
      </c>
      <c r="K502" s="7" t="str">
        <f>IF(ISNA(INDEX($A$257:$T$386,MATCH($B502,$B$257:$B$386,0),11)),"",INDEX($A$257:$T$386,MATCH($B502,$B$257:$B$386,0),11))</f>
        <v/>
      </c>
      <c r="L502" s="7" t="str">
        <f>IF(ISNA(INDEX($A$257:$T$386,MATCH($B502,$B$257:$B$386,0),12)),"",INDEX($A$257:$T$386,MATCH($B502,$B$257:$B$386,0),12))</f>
        <v/>
      </c>
      <c r="M502" s="7" t="str">
        <f>IF(ISNA(INDEX($A$257:$T$386,MATCH($B502,$B$257:$B$386,0),13)),"",INDEX($A$257:$T$386,MATCH($B502,$B$257:$B$386,0),13))</f>
        <v/>
      </c>
      <c r="N502" s="7" t="str">
        <f>IF(ISNA(INDEX($A$257:$T$386,MATCH($B502,$B$257:$B$386,0),14)),"",INDEX($A$257:$T$386,MATCH($B502,$B$257:$B$386,0),14))</f>
        <v/>
      </c>
      <c r="O502" s="7" t="str">
        <f>IF(ISNA(INDEX($A$257:$T$386,MATCH($B502,$B$257:$B$386,0),15)),"",INDEX($A$257:$T$386,MATCH($B502,$B$257:$B$386,0),15))</f>
        <v/>
      </c>
      <c r="P502" s="7" t="str">
        <f>IF(ISNA(INDEX($A$257:$T$386,MATCH($B502,$B$257:$B$386,0),16)),"",INDEX($A$257:$T$386,MATCH($B502,$B$257:$B$386,0),16))</f>
        <v/>
      </c>
      <c r="Q502" s="13" t="str">
        <f>IF(ISNA(INDEX($A$257:$T$386,MATCH($B502,$B$257:$B$386,0),17)),"",INDEX($A$257:$T$386,MATCH($B502,$B$257:$B$386,0),17))</f>
        <v/>
      </c>
      <c r="R502" s="13" t="str">
        <f>IF(ISNA(INDEX($A$257:$T$386,MATCH($B502,$B$257:$B$386,0),18)),"",INDEX($A$257:$T$386,MATCH($B502,$B$257:$B$386,0),18))</f>
        <v/>
      </c>
      <c r="S502" s="13" t="str">
        <f>IF(ISNA(INDEX($A$257:$T$386,MATCH($B502,$B$257:$B$386,0),19)),"",INDEX($A$257:$T$386,MATCH($B502,$B$257:$B$386,0),19))</f>
        <v/>
      </c>
      <c r="T502" s="13" t="str">
        <f>IF(ISNA(INDEX($A$257:$T$386,MATCH($B502,$B$257:$B$386,0),20)),"",INDEX($A$257:$T$386,MATCH($B502,$B$257:$B$386,0),20))</f>
        <v/>
      </c>
      <c r="U502"/>
      <c r="V502"/>
      <c r="W502"/>
      <c r="X502"/>
      <c r="Y502"/>
      <c r="Z502"/>
    </row>
    <row r="503" spans="1:26" ht="15" x14ac:dyDescent="0.25">
      <c r="A503" s="8" t="s">
        <v>26</v>
      </c>
      <c r="B503" s="276"/>
      <c r="C503" s="276"/>
      <c r="D503" s="276"/>
      <c r="E503" s="276"/>
      <c r="F503" s="276"/>
      <c r="G503" s="276"/>
      <c r="H503" s="276"/>
      <c r="I503" s="276"/>
      <c r="J503" s="9">
        <f t="shared" ref="J503:P503" si="87">SUM(J502:J502)</f>
        <v>0</v>
      </c>
      <c r="K503" s="9">
        <f t="shared" si="87"/>
        <v>0</v>
      </c>
      <c r="L503" s="9">
        <f t="shared" si="87"/>
        <v>0</v>
      </c>
      <c r="M503" s="9">
        <f t="shared" si="87"/>
        <v>0</v>
      </c>
      <c r="N503" s="9">
        <f t="shared" si="87"/>
        <v>0</v>
      </c>
      <c r="O503" s="9">
        <f t="shared" si="87"/>
        <v>0</v>
      </c>
      <c r="P503" s="9">
        <f t="shared" si="87"/>
        <v>0</v>
      </c>
      <c r="Q503" s="8">
        <f>COUNTIF(Q502:Q502,"E")</f>
        <v>0</v>
      </c>
      <c r="R503" s="8">
        <f>COUNTIF(R502:R502,"C")</f>
        <v>0</v>
      </c>
      <c r="S503" s="8">
        <f>COUNTIF(S502:S502,"VP")</f>
        <v>0</v>
      </c>
      <c r="T503" s="6">
        <v>0</v>
      </c>
      <c r="U503"/>
      <c r="V503"/>
      <c r="W503"/>
      <c r="X503"/>
      <c r="Y503"/>
      <c r="Z503"/>
    </row>
    <row r="504" spans="1:26" ht="15" x14ac:dyDescent="0.25">
      <c r="A504" s="255" t="s">
        <v>126</v>
      </c>
      <c r="B504" s="255"/>
      <c r="C504" s="255"/>
      <c r="D504" s="255"/>
      <c r="E504" s="255"/>
      <c r="F504" s="255"/>
      <c r="G504" s="255"/>
      <c r="H504" s="255"/>
      <c r="I504" s="255"/>
      <c r="J504" s="9">
        <f t="shared" ref="J504:T504" si="88">SUM(J500,J503)</f>
        <v>10</v>
      </c>
      <c r="K504" s="9">
        <f t="shared" si="88"/>
        <v>0</v>
      </c>
      <c r="L504" s="9">
        <f t="shared" si="88"/>
        <v>8</v>
      </c>
      <c r="M504" s="9">
        <f t="shared" si="88"/>
        <v>0</v>
      </c>
      <c r="N504" s="9">
        <f t="shared" si="88"/>
        <v>8</v>
      </c>
      <c r="O504" s="9">
        <f t="shared" si="88"/>
        <v>10</v>
      </c>
      <c r="P504" s="9">
        <f t="shared" si="88"/>
        <v>18</v>
      </c>
      <c r="Q504" s="9">
        <f t="shared" si="88"/>
        <v>0</v>
      </c>
      <c r="R504" s="9">
        <f t="shared" si="88"/>
        <v>2</v>
      </c>
      <c r="S504" s="9">
        <f t="shared" si="88"/>
        <v>2</v>
      </c>
      <c r="T504" s="36">
        <f t="shared" si="88"/>
        <v>4</v>
      </c>
      <c r="U504"/>
      <c r="V504"/>
      <c r="W504"/>
      <c r="X504"/>
      <c r="Y504"/>
      <c r="Z504"/>
    </row>
    <row r="505" spans="1:26" ht="15" x14ac:dyDescent="0.25">
      <c r="A505" s="389" t="s">
        <v>49</v>
      </c>
      <c r="B505" s="390"/>
      <c r="C505" s="390"/>
      <c r="D505" s="390"/>
      <c r="E505" s="390"/>
      <c r="F505" s="390"/>
      <c r="G505" s="390"/>
      <c r="H505" s="390"/>
      <c r="I505" s="390"/>
      <c r="J505" s="391"/>
      <c r="K505" s="9">
        <f t="shared" ref="K505:P505" si="89">K500*14+K503*12</f>
        <v>0</v>
      </c>
      <c r="L505" s="9">
        <f t="shared" si="89"/>
        <v>112</v>
      </c>
      <c r="M505" s="9">
        <f t="shared" si="89"/>
        <v>0</v>
      </c>
      <c r="N505" s="9">
        <f t="shared" si="89"/>
        <v>112</v>
      </c>
      <c r="O505" s="9">
        <f t="shared" si="89"/>
        <v>140</v>
      </c>
      <c r="P505" s="9">
        <f t="shared" si="89"/>
        <v>252</v>
      </c>
      <c r="Q505" s="353"/>
      <c r="R505" s="354"/>
      <c r="S505" s="354"/>
      <c r="T505" s="355"/>
      <c r="U505"/>
      <c r="V505"/>
      <c r="W505"/>
      <c r="X505"/>
      <c r="Y505"/>
      <c r="Z505"/>
    </row>
    <row r="506" spans="1:26" ht="15" x14ac:dyDescent="0.25">
      <c r="A506" s="392"/>
      <c r="B506" s="393"/>
      <c r="C506" s="393"/>
      <c r="D506" s="393"/>
      <c r="E506" s="393"/>
      <c r="F506" s="393"/>
      <c r="G506" s="393"/>
      <c r="H506" s="393"/>
      <c r="I506" s="393"/>
      <c r="J506" s="394"/>
      <c r="K506" s="278">
        <f>SUM(K505:M505)</f>
        <v>112</v>
      </c>
      <c r="L506" s="279"/>
      <c r="M506" s="280"/>
      <c r="N506" s="278">
        <f>SUM(N505:O505)</f>
        <v>252</v>
      </c>
      <c r="O506" s="279"/>
      <c r="P506" s="280"/>
      <c r="Q506" s="356"/>
      <c r="R506" s="357"/>
      <c r="S506" s="357"/>
      <c r="T506" s="358"/>
      <c r="U506"/>
      <c r="V506"/>
      <c r="W506"/>
      <c r="X506"/>
      <c r="Y506"/>
      <c r="Z506"/>
    </row>
    <row r="507" spans="1:26" ht="15" x14ac:dyDescent="0.25">
      <c r="A507" s="349" t="s">
        <v>89</v>
      </c>
      <c r="B507" s="350"/>
      <c r="C507" s="350"/>
      <c r="D507" s="350"/>
      <c r="E507" s="350"/>
      <c r="F507" s="350"/>
      <c r="G507" s="350"/>
      <c r="H507" s="350"/>
      <c r="I507" s="350"/>
      <c r="J507" s="351"/>
      <c r="K507" s="258">
        <f>T504/SUM(T270,T289,T306,T322,T336,T350)</f>
        <v>8.8888888888888892E-2</v>
      </c>
      <c r="L507" s="259"/>
      <c r="M507" s="259"/>
      <c r="N507" s="259"/>
      <c r="O507" s="259"/>
      <c r="P507" s="259"/>
      <c r="Q507" s="259"/>
      <c r="R507" s="259"/>
      <c r="S507" s="259"/>
      <c r="T507" s="260"/>
      <c r="U507"/>
      <c r="V507"/>
      <c r="W507"/>
      <c r="X507"/>
      <c r="Y507"/>
      <c r="Z507"/>
    </row>
    <row r="508" spans="1:26" ht="15" x14ac:dyDescent="0.25">
      <c r="A508" s="264" t="s">
        <v>90</v>
      </c>
      <c r="B508" s="264"/>
      <c r="C508" s="264"/>
      <c r="D508" s="264"/>
      <c r="E508" s="264"/>
      <c r="F508" s="264"/>
      <c r="G508" s="264"/>
      <c r="H508" s="264"/>
      <c r="I508" s="264"/>
      <c r="J508" s="264"/>
      <c r="K508" s="258">
        <f>K506/(SUM(N270,N289,N306,N322,N336)*14+N350*12)</f>
        <v>5.6056056056056056E-2</v>
      </c>
      <c r="L508" s="259"/>
      <c r="M508" s="259"/>
      <c r="N508" s="259"/>
      <c r="O508" s="259"/>
      <c r="P508" s="259"/>
      <c r="Q508" s="259"/>
      <c r="R508" s="259"/>
      <c r="S508" s="259"/>
      <c r="T508" s="260"/>
      <c r="U508"/>
      <c r="V508"/>
      <c r="W508"/>
      <c r="X508"/>
      <c r="Y508"/>
      <c r="Z508"/>
    </row>
    <row r="509" spans="1:26" ht="15" x14ac:dyDescent="0.25">
      <c r="U509"/>
      <c r="V509"/>
      <c r="W509"/>
      <c r="X509"/>
      <c r="Y509"/>
      <c r="Z509"/>
    </row>
    <row r="510" spans="1:26" ht="15" x14ac:dyDescent="0.25">
      <c r="U510"/>
      <c r="V510"/>
      <c r="W510"/>
      <c r="X510"/>
      <c r="Y510"/>
      <c r="Z510"/>
    </row>
    <row r="511" spans="1:26" ht="15" x14ac:dyDescent="0.25">
      <c r="U511"/>
      <c r="V511"/>
      <c r="W511"/>
      <c r="X511"/>
      <c r="Y511"/>
      <c r="Z511"/>
    </row>
    <row r="512" spans="1:26" ht="15" x14ac:dyDescent="0.25">
      <c r="Z512"/>
    </row>
    <row r="513" spans="1:25" x14ac:dyDescent="0.2">
      <c r="A513" s="307" t="s">
        <v>70</v>
      </c>
      <c r="B513" s="307"/>
      <c r="C513" s="307"/>
      <c r="D513" s="307"/>
      <c r="E513" s="307"/>
      <c r="F513" s="307"/>
      <c r="G513" s="307"/>
      <c r="H513" s="307"/>
      <c r="I513" s="307"/>
      <c r="J513" s="307"/>
      <c r="K513" s="307"/>
      <c r="L513" s="307"/>
      <c r="M513" s="307"/>
      <c r="N513" s="307"/>
      <c r="O513" s="307"/>
      <c r="P513" s="307"/>
      <c r="Q513" s="307"/>
      <c r="R513" s="307"/>
      <c r="S513" s="307"/>
      <c r="T513" s="307"/>
    </row>
    <row r="514" spans="1:25" x14ac:dyDescent="0.2">
      <c r="A514" s="452" t="s">
        <v>28</v>
      </c>
      <c r="B514" s="249" t="s">
        <v>59</v>
      </c>
      <c r="C514" s="250"/>
      <c r="D514" s="250"/>
      <c r="E514" s="250"/>
      <c r="F514" s="250"/>
      <c r="G514" s="251"/>
      <c r="H514" s="249" t="s">
        <v>62</v>
      </c>
      <c r="I514" s="251"/>
      <c r="J514" s="222" t="s">
        <v>63</v>
      </c>
      <c r="K514" s="223"/>
      <c r="L514" s="223"/>
      <c r="M514" s="223"/>
      <c r="N514" s="223"/>
      <c r="O514" s="224"/>
      <c r="P514" s="249" t="s">
        <v>48</v>
      </c>
      <c r="Q514" s="251"/>
      <c r="R514" s="276" t="s">
        <v>64</v>
      </c>
      <c r="S514" s="276"/>
      <c r="T514" s="276"/>
    </row>
    <row r="515" spans="1:25" x14ac:dyDescent="0.2">
      <c r="A515" s="453"/>
      <c r="B515" s="252"/>
      <c r="C515" s="253"/>
      <c r="D515" s="253"/>
      <c r="E515" s="253"/>
      <c r="F515" s="253"/>
      <c r="G515" s="254"/>
      <c r="H515" s="252"/>
      <c r="I515" s="254"/>
      <c r="J515" s="222" t="s">
        <v>35</v>
      </c>
      <c r="K515" s="224"/>
      <c r="L515" s="222" t="s">
        <v>7</v>
      </c>
      <c r="M515" s="224"/>
      <c r="N515" s="222" t="s">
        <v>32</v>
      </c>
      <c r="O515" s="224"/>
      <c r="P515" s="252"/>
      <c r="Q515" s="254"/>
      <c r="R515" s="8" t="s">
        <v>65</v>
      </c>
      <c r="S515" s="8" t="s">
        <v>66</v>
      </c>
      <c r="T515" s="8" t="s">
        <v>67</v>
      </c>
    </row>
    <row r="516" spans="1:25" x14ac:dyDescent="0.2">
      <c r="A516" s="8">
        <v>1</v>
      </c>
      <c r="B516" s="222" t="s">
        <v>60</v>
      </c>
      <c r="C516" s="223"/>
      <c r="D516" s="223"/>
      <c r="E516" s="223"/>
      <c r="F516" s="223"/>
      <c r="G516" s="224"/>
      <c r="H516" s="441">
        <f>J516</f>
        <v>1604</v>
      </c>
      <c r="I516" s="442"/>
      <c r="J516" s="441">
        <f>(SUM(N270+N289+N306+N322+N336)*14+N350*12)-J517</f>
        <v>1604</v>
      </c>
      <c r="K516" s="442"/>
      <c r="L516" s="441">
        <f>(SUM(O270+O289+O306+O322+O336)*14+O350*12)-L517</f>
        <v>1984</v>
      </c>
      <c r="M516" s="442"/>
      <c r="N516" s="441">
        <f>(SUM(P270+P289+P306+P322+P336)*14+P350*12)-N517</f>
        <v>3588</v>
      </c>
      <c r="O516" s="442"/>
      <c r="P516" s="443">
        <f>H516/H518</f>
        <v>0.80280280280280281</v>
      </c>
      <c r="Q516" s="444"/>
      <c r="R516" s="6">
        <f>J270+J289-R517</f>
        <v>60</v>
      </c>
      <c r="S516" s="6">
        <f>J306+J322-S517</f>
        <v>44</v>
      </c>
      <c r="T516" s="6">
        <f>J336+J350-T517</f>
        <v>42</v>
      </c>
    </row>
    <row r="517" spans="1:25" x14ac:dyDescent="0.2">
      <c r="A517" s="8">
        <v>2</v>
      </c>
      <c r="B517" s="222" t="s">
        <v>61</v>
      </c>
      <c r="C517" s="223"/>
      <c r="D517" s="223"/>
      <c r="E517" s="223"/>
      <c r="F517" s="223"/>
      <c r="G517" s="224"/>
      <c r="H517" s="441">
        <f>J517</f>
        <v>394</v>
      </c>
      <c r="I517" s="442"/>
      <c r="J517" s="450">
        <f>N382</f>
        <v>394</v>
      </c>
      <c r="K517" s="451"/>
      <c r="L517" s="450">
        <f>O382</f>
        <v>532</v>
      </c>
      <c r="M517" s="451"/>
      <c r="N517" s="448">
        <f>SUM(J517:M517)</f>
        <v>926</v>
      </c>
      <c r="O517" s="449"/>
      <c r="P517" s="443">
        <f>H517/H518</f>
        <v>0.19719719719719719</v>
      </c>
      <c r="Q517" s="444"/>
      <c r="R517" s="5">
        <v>4</v>
      </c>
      <c r="S517" s="5">
        <v>16</v>
      </c>
      <c r="T517" s="5">
        <v>18</v>
      </c>
      <c r="U517" s="272" t="str">
        <f>IF(N517=P382,"Corect","Nu corespunde cu tabelul de opționale")</f>
        <v>Corect</v>
      </c>
      <c r="V517" s="272"/>
      <c r="W517" s="272"/>
      <c r="X517" s="272"/>
    </row>
    <row r="518" spans="1:25" x14ac:dyDescent="0.2">
      <c r="A518" s="222" t="s">
        <v>26</v>
      </c>
      <c r="B518" s="223"/>
      <c r="C518" s="223"/>
      <c r="D518" s="223"/>
      <c r="E518" s="223"/>
      <c r="F518" s="223"/>
      <c r="G518" s="224"/>
      <c r="H518" s="222">
        <f>SUM(H516:I517)</f>
        <v>1998</v>
      </c>
      <c r="I518" s="224"/>
      <c r="J518" s="222">
        <f>SUM(J516:K517)</f>
        <v>1998</v>
      </c>
      <c r="K518" s="224"/>
      <c r="L518" s="222">
        <f>SUM(L516:M517)</f>
        <v>2516</v>
      </c>
      <c r="M518" s="224"/>
      <c r="N518" s="222">
        <f>SUM(N516:O517)</f>
        <v>4514</v>
      </c>
      <c r="O518" s="224"/>
      <c r="P518" s="446">
        <f>SUM(P516:Q517)</f>
        <v>1</v>
      </c>
      <c r="Q518" s="447"/>
      <c r="R518" s="8">
        <f>SUM(R516:R517)</f>
        <v>64</v>
      </c>
      <c r="S518" s="8">
        <f>SUM(S516:S517)</f>
        <v>60</v>
      </c>
      <c r="T518" s="8">
        <f>SUM(T516:T517)</f>
        <v>60</v>
      </c>
    </row>
    <row r="519" spans="1:25" x14ac:dyDescent="0.2">
      <c r="A519" s="24"/>
      <c r="B519" s="24"/>
      <c r="C519" s="24"/>
      <c r="D519" s="24"/>
      <c r="E519" s="24"/>
      <c r="F519" s="24"/>
      <c r="G519" s="24"/>
      <c r="H519" s="24"/>
      <c r="I519" s="24"/>
      <c r="J519" s="24"/>
      <c r="K519" s="24"/>
      <c r="L519" s="24"/>
      <c r="M519" s="24"/>
      <c r="N519" s="24"/>
      <c r="O519" s="24"/>
      <c r="P519" s="34"/>
      <c r="Q519" s="34"/>
      <c r="R519" s="24"/>
      <c r="S519" s="24"/>
      <c r="T519" s="24"/>
    </row>
    <row r="520" spans="1:25" x14ac:dyDescent="0.2">
      <c r="A520" s="24"/>
      <c r="B520" s="24"/>
      <c r="C520" s="24"/>
      <c r="D520" s="24"/>
      <c r="E520" s="24"/>
      <c r="F520" s="24"/>
      <c r="G520" s="24"/>
      <c r="H520" s="24"/>
      <c r="I520" s="24"/>
      <c r="J520" s="24"/>
      <c r="K520" s="24"/>
      <c r="L520" s="24"/>
      <c r="M520" s="24"/>
      <c r="N520" s="24"/>
      <c r="O520" s="24"/>
      <c r="P520" s="34"/>
      <c r="Q520" s="34"/>
      <c r="R520" s="24"/>
      <c r="S520" s="24"/>
      <c r="T520" s="24"/>
    </row>
    <row r="521" spans="1:25" x14ac:dyDescent="0.2">
      <c r="A521" s="24"/>
      <c r="B521" s="24"/>
      <c r="C521" s="24"/>
      <c r="D521" s="24"/>
      <c r="E521" s="24"/>
      <c r="F521" s="24"/>
      <c r="G521" s="24"/>
      <c r="H521" s="24"/>
      <c r="I521" s="24"/>
      <c r="J521" s="24"/>
      <c r="K521" s="24"/>
      <c r="L521" s="24"/>
      <c r="M521" s="24"/>
      <c r="N521" s="24"/>
      <c r="O521" s="24"/>
      <c r="P521" s="34"/>
      <c r="Q521" s="34"/>
      <c r="R521" s="24"/>
      <c r="S521" s="24"/>
      <c r="T521" s="24"/>
    </row>
    <row r="522" spans="1:25" x14ac:dyDescent="0.2">
      <c r="A522" s="467" t="s">
        <v>142</v>
      </c>
      <c r="B522" s="467"/>
      <c r="C522" s="467"/>
      <c r="D522" s="467"/>
      <c r="E522" s="467"/>
      <c r="F522" s="467"/>
      <c r="G522" s="467"/>
      <c r="H522" s="467"/>
      <c r="I522" s="467"/>
      <c r="J522" s="467"/>
      <c r="K522" s="467"/>
      <c r="L522" s="467"/>
      <c r="M522" s="467"/>
      <c r="N522" s="467"/>
      <c r="O522" s="467"/>
      <c r="P522" s="467"/>
      <c r="Q522" s="467"/>
      <c r="R522" s="467"/>
      <c r="S522" s="467"/>
      <c r="T522" s="467"/>
    </row>
    <row r="523" spans="1:25" x14ac:dyDescent="0.2">
      <c r="A523" s="249" t="s">
        <v>147</v>
      </c>
      <c r="B523" s="250"/>
      <c r="C523" s="250"/>
      <c r="D523" s="250"/>
      <c r="E523" s="250"/>
      <c r="F523" s="250"/>
      <c r="G523" s="250"/>
      <c r="H523" s="251"/>
      <c r="I523" s="249" t="s">
        <v>148</v>
      </c>
      <c r="J523" s="251"/>
      <c r="K523" s="249" t="s">
        <v>150</v>
      </c>
      <c r="L523" s="250"/>
      <c r="M523" s="250"/>
      <c r="N523" s="251"/>
      <c r="O523" s="249" t="s">
        <v>151</v>
      </c>
      <c r="P523" s="250"/>
      <c r="Q523" s="251"/>
      <c r="R523" s="249" t="s">
        <v>152</v>
      </c>
      <c r="S523" s="250"/>
      <c r="T523" s="251"/>
    </row>
    <row r="524" spans="1:25" x14ac:dyDescent="0.2">
      <c r="A524" s="252"/>
      <c r="B524" s="253"/>
      <c r="C524" s="253"/>
      <c r="D524" s="253"/>
      <c r="E524" s="253"/>
      <c r="F524" s="253"/>
      <c r="G524" s="253"/>
      <c r="H524" s="254"/>
      <c r="I524" s="252"/>
      <c r="J524" s="254"/>
      <c r="K524" s="252"/>
      <c r="L524" s="253"/>
      <c r="M524" s="253"/>
      <c r="N524" s="254"/>
      <c r="O524" s="252"/>
      <c r="P524" s="253"/>
      <c r="Q524" s="254"/>
      <c r="R524" s="252"/>
      <c r="S524" s="253"/>
      <c r="T524" s="254"/>
    </row>
    <row r="525" spans="1:25" x14ac:dyDescent="0.2">
      <c r="A525" s="462" t="s">
        <v>145</v>
      </c>
      <c r="B525" s="463"/>
      <c r="C525" s="463"/>
      <c r="D525" s="463"/>
      <c r="E525" s="463"/>
      <c r="F525" s="463"/>
      <c r="G525" s="464"/>
      <c r="H525" s="8" t="s">
        <v>143</v>
      </c>
      <c r="I525" s="465">
        <f>K444</f>
        <v>536</v>
      </c>
      <c r="J525" s="466"/>
      <c r="K525" s="475">
        <f>K446</f>
        <v>0.26826826826826827</v>
      </c>
      <c r="L525" s="475"/>
      <c r="M525" s="475"/>
      <c r="N525" s="475"/>
      <c r="O525" s="471">
        <f>N444</f>
        <v>1380</v>
      </c>
      <c r="P525" s="472"/>
      <c r="Q525" s="472"/>
      <c r="R525" s="468">
        <f>O525/O528</f>
        <v>0.30571555161719094</v>
      </c>
      <c r="S525" s="469"/>
      <c r="T525" s="470"/>
      <c r="U525" s="481" t="str">
        <f>IF(J518=I528,"Corect","Bilanțul general nu corespunde cu Bilanțul pe tipuri de discipline")</f>
        <v>Corect</v>
      </c>
      <c r="V525" s="482"/>
      <c r="W525" s="482"/>
      <c r="X525" s="482"/>
      <c r="Y525" s="482"/>
    </row>
    <row r="526" spans="1:25" x14ac:dyDescent="0.2">
      <c r="A526" s="462" t="s">
        <v>146</v>
      </c>
      <c r="B526" s="463"/>
      <c r="C526" s="463"/>
      <c r="D526" s="463"/>
      <c r="E526" s="463"/>
      <c r="F526" s="463"/>
      <c r="G526" s="464"/>
      <c r="H526" s="8" t="s">
        <v>144</v>
      </c>
      <c r="I526" s="465">
        <f>K486</f>
        <v>1350</v>
      </c>
      <c r="J526" s="466"/>
      <c r="K526" s="475">
        <f>K488</f>
        <v>0.67567567567567566</v>
      </c>
      <c r="L526" s="475"/>
      <c r="M526" s="475"/>
      <c r="N526" s="475"/>
      <c r="O526" s="471">
        <f>N486</f>
        <v>2882</v>
      </c>
      <c r="P526" s="472"/>
      <c r="Q526" s="472"/>
      <c r="R526" s="468">
        <f>O526/O528</f>
        <v>0.63845813026140896</v>
      </c>
      <c r="S526" s="469"/>
      <c r="T526" s="470"/>
    </row>
    <row r="527" spans="1:25" x14ac:dyDescent="0.2">
      <c r="A527" s="462" t="s">
        <v>155</v>
      </c>
      <c r="B527" s="463"/>
      <c r="C527" s="463"/>
      <c r="D527" s="463"/>
      <c r="E527" s="463"/>
      <c r="F527" s="463"/>
      <c r="G527" s="464"/>
      <c r="H527" s="8" t="s">
        <v>38</v>
      </c>
      <c r="I527" s="465">
        <f>K506</f>
        <v>112</v>
      </c>
      <c r="J527" s="466"/>
      <c r="K527" s="475">
        <f>K508</f>
        <v>5.6056056056056056E-2</v>
      </c>
      <c r="L527" s="475"/>
      <c r="M527" s="475"/>
      <c r="N527" s="475"/>
      <c r="O527" s="471">
        <f>N506</f>
        <v>252</v>
      </c>
      <c r="P527" s="472"/>
      <c r="Q527" s="472"/>
      <c r="R527" s="468">
        <f>O527/O528</f>
        <v>5.5826318121400091E-2</v>
      </c>
      <c r="S527" s="469"/>
      <c r="T527" s="470"/>
      <c r="U527" s="481" t="str">
        <f>IF(N518=O528,"Corect","Bilanțul general nu corespunde cu Bilanțul pe tipuri de discipline")</f>
        <v>Corect</v>
      </c>
      <c r="V527" s="482"/>
      <c r="W527" s="482"/>
      <c r="X527" s="482"/>
      <c r="Y527" s="482"/>
    </row>
    <row r="528" spans="1:25" x14ac:dyDescent="0.2">
      <c r="A528" s="276" t="s">
        <v>26</v>
      </c>
      <c r="B528" s="276"/>
      <c r="C528" s="276"/>
      <c r="D528" s="276"/>
      <c r="E528" s="276"/>
      <c r="F528" s="276"/>
      <c r="G528" s="276"/>
      <c r="H528" s="276"/>
      <c r="I528" s="473">
        <f>SUM(I525:J527)</f>
        <v>1998</v>
      </c>
      <c r="J528" s="474"/>
      <c r="K528" s="445">
        <f>SUM(K525:N527)</f>
        <v>0.99999999999999989</v>
      </c>
      <c r="L528" s="445"/>
      <c r="M528" s="445"/>
      <c r="N528" s="445"/>
      <c r="O528" s="429">
        <f>SUM(O525:Q527)</f>
        <v>4514</v>
      </c>
      <c r="P528" s="483"/>
      <c r="Q528" s="483"/>
      <c r="R528" s="445">
        <f>SUM(R525:T527)</f>
        <v>1</v>
      </c>
      <c r="S528" s="445"/>
      <c r="T528" s="445"/>
    </row>
    <row r="529" spans="1:26" x14ac:dyDescent="0.2">
      <c r="A529" s="24"/>
      <c r="B529" s="24"/>
      <c r="C529" s="24"/>
      <c r="D529" s="24"/>
      <c r="E529" s="24"/>
      <c r="F529" s="24"/>
      <c r="G529" s="24"/>
      <c r="H529" s="24"/>
      <c r="I529" s="24"/>
      <c r="J529" s="24"/>
      <c r="K529" s="24"/>
      <c r="L529" s="24"/>
      <c r="M529" s="24"/>
      <c r="N529" s="24"/>
      <c r="O529" s="24"/>
      <c r="P529" s="34"/>
      <c r="Q529" s="34"/>
      <c r="R529" s="24"/>
      <c r="S529" s="24"/>
      <c r="T529" s="24"/>
    </row>
    <row r="530" spans="1:26" x14ac:dyDescent="0.2">
      <c r="A530" s="24"/>
      <c r="B530" s="24"/>
      <c r="C530" s="24"/>
      <c r="D530" s="24"/>
      <c r="E530" s="24"/>
      <c r="F530" s="24"/>
      <c r="G530" s="24"/>
      <c r="H530" s="24"/>
      <c r="I530" s="24"/>
      <c r="J530" s="24"/>
      <c r="K530" s="24"/>
      <c r="L530" s="24"/>
      <c r="M530" s="24"/>
      <c r="N530" s="24"/>
      <c r="O530" s="24"/>
      <c r="P530" s="34"/>
      <c r="Q530" s="34"/>
      <c r="R530" s="24"/>
      <c r="S530" s="24"/>
      <c r="T530" s="24"/>
    </row>
    <row r="531" spans="1:26" x14ac:dyDescent="0.2">
      <c r="A531" s="24"/>
      <c r="B531" s="24"/>
      <c r="C531" s="24"/>
      <c r="D531" s="24"/>
      <c r="E531" s="24"/>
      <c r="F531" s="24"/>
      <c r="G531" s="24"/>
      <c r="H531" s="24"/>
      <c r="I531" s="24"/>
      <c r="J531" s="24"/>
      <c r="K531" s="24"/>
      <c r="L531" s="24"/>
      <c r="M531" s="24"/>
      <c r="N531" s="24"/>
      <c r="O531" s="24"/>
      <c r="P531" s="34"/>
      <c r="Q531" s="34"/>
      <c r="R531" s="24"/>
      <c r="S531" s="24"/>
      <c r="T531" s="24"/>
      <c r="U531" s="476" t="s">
        <v>94</v>
      </c>
      <c r="V531" s="476"/>
      <c r="W531" s="476"/>
      <c r="X531" s="476"/>
    </row>
    <row r="532" spans="1:26" x14ac:dyDescent="0.2">
      <c r="A532" s="393" t="s">
        <v>158</v>
      </c>
      <c r="B532" s="393"/>
      <c r="C532" s="393"/>
      <c r="D532" s="393"/>
      <c r="E532" s="393"/>
      <c r="F532" s="393"/>
      <c r="G532" s="393"/>
      <c r="H532" s="393"/>
      <c r="I532" s="393"/>
      <c r="J532" s="393"/>
      <c r="K532" s="393"/>
      <c r="L532" s="393"/>
      <c r="M532" s="393"/>
      <c r="N532" s="393"/>
      <c r="O532" s="393"/>
      <c r="P532" s="393"/>
      <c r="Q532" s="34"/>
      <c r="R532" s="24"/>
      <c r="S532" s="24"/>
      <c r="T532" s="24"/>
      <c r="U532" s="476"/>
      <c r="V532" s="476"/>
      <c r="W532" s="476"/>
      <c r="X532" s="476"/>
    </row>
    <row r="533" spans="1:26" x14ac:dyDescent="0.2">
      <c r="A533" s="462" t="s">
        <v>159</v>
      </c>
      <c r="B533" s="463"/>
      <c r="C533" s="463"/>
      <c r="D533" s="463"/>
      <c r="E533" s="463"/>
      <c r="F533" s="463"/>
      <c r="G533" s="463"/>
      <c r="H533" s="463"/>
      <c r="I533" s="463"/>
      <c r="J533" s="463"/>
      <c r="K533" s="463"/>
      <c r="L533" s="463"/>
      <c r="M533" s="463"/>
      <c r="N533" s="464"/>
      <c r="O533" s="484">
        <v>180</v>
      </c>
      <c r="P533" s="484"/>
      <c r="Q533" s="34"/>
      <c r="R533" s="24"/>
      <c r="S533" s="24"/>
      <c r="T533" s="24"/>
      <c r="U533" s="476"/>
      <c r="V533" s="476"/>
      <c r="W533" s="476"/>
      <c r="X533" s="476"/>
    </row>
    <row r="534" spans="1:26" x14ac:dyDescent="0.2">
      <c r="A534" s="462" t="s">
        <v>160</v>
      </c>
      <c r="B534" s="463"/>
      <c r="C534" s="463"/>
      <c r="D534" s="463"/>
      <c r="E534" s="463"/>
      <c r="F534" s="463"/>
      <c r="G534" s="463"/>
      <c r="H534" s="463"/>
      <c r="I534" s="463"/>
      <c r="J534" s="463"/>
      <c r="K534" s="463"/>
      <c r="L534" s="463"/>
      <c r="M534" s="463"/>
      <c r="N534" s="464"/>
      <c r="O534" s="484">
        <v>70</v>
      </c>
      <c r="P534" s="484"/>
      <c r="Q534" s="34"/>
      <c r="R534" s="24"/>
      <c r="S534" s="24"/>
      <c r="T534" s="24"/>
      <c r="U534" s="477" t="s">
        <v>95</v>
      </c>
      <c r="V534" s="478"/>
      <c r="W534" s="477" t="s">
        <v>96</v>
      </c>
      <c r="X534" s="478"/>
    </row>
    <row r="535" spans="1:26" x14ac:dyDescent="0.2">
      <c r="A535" s="222" t="s">
        <v>149</v>
      </c>
      <c r="B535" s="223"/>
      <c r="C535" s="223"/>
      <c r="D535" s="223"/>
      <c r="E535" s="223"/>
      <c r="F535" s="223"/>
      <c r="G535" s="223"/>
      <c r="H535" s="223"/>
      <c r="I535" s="223"/>
      <c r="J535" s="223"/>
      <c r="K535" s="223"/>
      <c r="L535" s="223"/>
      <c r="M535" s="223"/>
      <c r="N535" s="224"/>
      <c r="O535" s="276">
        <f>O533+O534</f>
        <v>250</v>
      </c>
      <c r="P535" s="276"/>
      <c r="Q535" s="34"/>
      <c r="R535" s="24"/>
      <c r="S535" s="24"/>
      <c r="T535" s="24"/>
      <c r="U535" s="479"/>
      <c r="V535" s="480"/>
      <c r="W535" s="479"/>
      <c r="X535" s="480"/>
    </row>
    <row r="536" spans="1:26" ht="25.5" x14ac:dyDescent="0.2">
      <c r="A536" s="24"/>
      <c r="B536" s="24"/>
      <c r="C536" s="24"/>
      <c r="D536" s="24"/>
      <c r="E536" s="24"/>
      <c r="F536" s="24"/>
      <c r="G536" s="24"/>
      <c r="H536" s="24"/>
      <c r="I536" s="24"/>
      <c r="J536" s="24"/>
      <c r="K536" s="24"/>
      <c r="L536" s="24"/>
      <c r="M536" s="24"/>
      <c r="N536" s="24"/>
      <c r="O536" s="24"/>
      <c r="P536" s="34"/>
      <c r="Q536" s="34"/>
      <c r="R536" s="24"/>
      <c r="S536" s="24"/>
      <c r="T536" s="24"/>
      <c r="U536" s="265">
        <f>K445+K487+K507</f>
        <v>1</v>
      </c>
      <c r="V536" s="266"/>
      <c r="W536" s="265">
        <f>K445+K487+K507</f>
        <v>1</v>
      </c>
      <c r="X536" s="266"/>
      <c r="Y536" s="70" t="s">
        <v>97</v>
      </c>
    </row>
    <row r="537" spans="1:26" ht="13.15" customHeight="1" x14ac:dyDescent="0.2">
      <c r="A537" s="24"/>
      <c r="B537" s="24"/>
      <c r="C537" s="24"/>
      <c r="D537" s="24"/>
      <c r="E537" s="24"/>
      <c r="F537" s="24"/>
      <c r="G537" s="24"/>
      <c r="H537" s="24"/>
      <c r="I537" s="24"/>
      <c r="J537" s="24"/>
      <c r="K537" s="24"/>
      <c r="L537" s="24"/>
      <c r="M537" s="24"/>
      <c r="N537" s="24"/>
      <c r="O537" s="24"/>
      <c r="P537" s="34"/>
      <c r="Q537" s="34"/>
      <c r="R537" s="24"/>
      <c r="S537" s="24"/>
      <c r="T537" s="24"/>
      <c r="U537" s="265">
        <f>K446+K488+K508</f>
        <v>0.99999999999999989</v>
      </c>
      <c r="V537" s="266"/>
      <c r="W537" s="265">
        <f>K446+K488+K508</f>
        <v>0.99999999999999989</v>
      </c>
      <c r="X537" s="266"/>
      <c r="Y537" s="70" t="s">
        <v>98</v>
      </c>
      <c r="Z537" s="71"/>
    </row>
    <row r="538" spans="1:26" ht="13.15" customHeight="1" x14ac:dyDescent="0.2">
      <c r="A538" s="24"/>
      <c r="B538" s="24"/>
      <c r="C538" s="24"/>
      <c r="D538" s="24"/>
      <c r="E538" s="24"/>
      <c r="F538" s="24"/>
      <c r="G538" s="24"/>
      <c r="H538" s="24"/>
      <c r="I538" s="24"/>
      <c r="J538" s="24"/>
      <c r="K538" s="24"/>
      <c r="L538" s="24"/>
      <c r="M538" s="24"/>
      <c r="N538" s="24"/>
      <c r="O538" s="24"/>
      <c r="P538" s="24"/>
      <c r="Q538" s="34"/>
      <c r="R538" s="24"/>
      <c r="S538" s="24"/>
      <c r="T538" s="24"/>
      <c r="U538" s="267" t="str">
        <f>IF(U536=100%,"Corect",IF(U536&gt;100%,"Ați dublat unele discipline","Ați pierdut unele discipline"))</f>
        <v>Corect</v>
      </c>
      <c r="V538" s="268"/>
      <c r="W538" s="267" t="str">
        <f>IF(W536=100%,"Corect",IF(W536&gt;100%,"Ați dublat unele discipline","Ați pierdut unele discipline"))</f>
        <v>Corect</v>
      </c>
      <c r="X538" s="268"/>
      <c r="Y538" s="57"/>
      <c r="Z538" s="71"/>
    </row>
    <row r="539" spans="1:26" x14ac:dyDescent="0.2">
      <c r="A539" s="24"/>
      <c r="B539" s="24"/>
      <c r="C539" s="24"/>
      <c r="D539" s="24"/>
      <c r="E539" s="24"/>
      <c r="F539" s="24"/>
      <c r="G539" s="24"/>
      <c r="H539" s="24"/>
      <c r="I539" s="24"/>
      <c r="J539" s="24"/>
      <c r="K539" s="24"/>
      <c r="L539" s="24"/>
      <c r="M539" s="24"/>
      <c r="N539" s="24"/>
      <c r="O539" s="24"/>
      <c r="P539" s="24"/>
      <c r="Q539" s="34"/>
      <c r="R539" s="24"/>
      <c r="S539" s="24"/>
      <c r="T539" s="24"/>
      <c r="U539" s="267" t="str">
        <f>IF(U537=100%,"Corect",IF(U537&gt;100%,"Ați dublat unele discipline","Ați pierdut unele discipline"))</f>
        <v>Corect</v>
      </c>
      <c r="V539" s="268"/>
      <c r="W539" s="267" t="str">
        <f>IF(W537=100%,"Corect",IF(W537&gt;100%,"Ați dublat unele discipline","Ați pierdut unele discipline"))</f>
        <v>Corect</v>
      </c>
      <c r="X539" s="268"/>
      <c r="Y539" s="57"/>
      <c r="Z539" s="57"/>
    </row>
    <row r="540" spans="1:26" ht="24" customHeight="1" x14ac:dyDescent="0.2">
      <c r="A540" s="24"/>
      <c r="B540" s="24"/>
      <c r="C540" s="24"/>
      <c r="D540" s="24"/>
      <c r="E540" s="24"/>
      <c r="F540" s="24"/>
      <c r="G540" s="24"/>
      <c r="H540" s="24"/>
      <c r="I540" s="24"/>
      <c r="J540" s="24"/>
      <c r="K540" s="24"/>
      <c r="L540" s="24"/>
      <c r="M540" s="24"/>
      <c r="N540" s="24"/>
      <c r="O540" s="24"/>
      <c r="P540" s="24"/>
      <c r="Q540" s="34"/>
      <c r="R540" s="24"/>
      <c r="S540" s="24"/>
      <c r="T540" s="24"/>
      <c r="U540" s="62" t="s">
        <v>128</v>
      </c>
      <c r="V540" s="63"/>
      <c r="W540" s="63"/>
      <c r="X540" s="63"/>
      <c r="Y540" s="63"/>
      <c r="Z540" s="57"/>
    </row>
    <row r="541" spans="1:26" ht="13.15" customHeight="1" x14ac:dyDescent="0.2">
      <c r="A541" s="24"/>
      <c r="B541" s="24"/>
      <c r="C541" s="24"/>
      <c r="D541" s="24"/>
      <c r="E541" s="24"/>
      <c r="F541" s="24"/>
      <c r="G541" s="24"/>
      <c r="H541" s="24"/>
      <c r="I541" s="24"/>
      <c r="J541" s="24"/>
      <c r="K541" s="24"/>
      <c r="L541" s="24"/>
      <c r="M541" s="24"/>
      <c r="N541" s="24"/>
      <c r="O541" s="24"/>
      <c r="P541" s="24"/>
      <c r="Q541" s="34"/>
      <c r="R541" s="24"/>
      <c r="S541" s="24"/>
      <c r="T541" s="24"/>
      <c r="U541" s="65"/>
      <c r="V541" s="66"/>
      <c r="W541" s="66"/>
      <c r="X541" s="66"/>
      <c r="Y541" s="66"/>
      <c r="Z541" s="64"/>
    </row>
    <row r="542" spans="1:26" x14ac:dyDescent="0.2">
      <c r="A542" s="24"/>
      <c r="B542" s="24"/>
      <c r="C542" s="24"/>
      <c r="D542" s="24"/>
      <c r="E542" s="24"/>
      <c r="F542" s="24"/>
      <c r="G542" s="24"/>
      <c r="H542" s="24"/>
      <c r="I542" s="24"/>
      <c r="J542" s="24"/>
      <c r="K542" s="24"/>
      <c r="L542" s="24"/>
      <c r="M542" s="24"/>
      <c r="N542" s="24"/>
      <c r="O542" s="24"/>
      <c r="P542" s="34"/>
      <c r="Q542" s="34"/>
      <c r="R542" s="24"/>
      <c r="S542" s="24"/>
      <c r="T542" s="24"/>
      <c r="U542" s="68"/>
      <c r="V542" s="69"/>
      <c r="W542" s="69"/>
      <c r="X542" s="69"/>
      <c r="Y542" s="69"/>
      <c r="Z542" s="67"/>
    </row>
    <row r="543" spans="1:26" x14ac:dyDescent="0.2">
      <c r="A543" s="246" t="s">
        <v>93</v>
      </c>
      <c r="B543" s="246"/>
      <c r="C543" s="246"/>
      <c r="D543" s="246"/>
      <c r="E543" s="246"/>
      <c r="F543" s="246"/>
      <c r="G543" s="246"/>
      <c r="H543" s="246"/>
      <c r="I543" s="246"/>
      <c r="J543" s="246"/>
      <c r="K543" s="246"/>
      <c r="L543" s="246"/>
      <c r="M543" s="246"/>
      <c r="N543" s="246"/>
      <c r="O543" s="246"/>
      <c r="P543" s="246"/>
      <c r="Q543" s="246"/>
      <c r="R543" s="246"/>
      <c r="S543" s="246"/>
      <c r="T543" s="246"/>
    </row>
    <row r="544" spans="1:26" x14ac:dyDescent="0.2">
      <c r="A544" s="369" t="s">
        <v>82</v>
      </c>
      <c r="B544" s="369"/>
      <c r="C544" s="369"/>
      <c r="D544" s="369"/>
      <c r="E544" s="369"/>
      <c r="F544" s="369"/>
      <c r="G544" s="369"/>
      <c r="H544" s="369"/>
      <c r="I544" s="369"/>
      <c r="J544" s="369"/>
      <c r="K544" s="369"/>
      <c r="L544" s="369"/>
      <c r="M544" s="369"/>
      <c r="N544" s="369"/>
      <c r="O544" s="369"/>
      <c r="P544" s="369"/>
      <c r="Q544" s="369"/>
      <c r="R544" s="369"/>
      <c r="S544" s="369"/>
      <c r="T544" s="369"/>
    </row>
    <row r="546" spans="1:25" x14ac:dyDescent="0.2">
      <c r="A546" s="359" t="s">
        <v>73</v>
      </c>
      <c r="B546" s="359"/>
      <c r="C546" s="359"/>
      <c r="D546" s="359"/>
      <c r="E546" s="359"/>
      <c r="F546" s="359"/>
      <c r="G546" s="359"/>
      <c r="H546" s="359"/>
      <c r="I546" s="359"/>
      <c r="J546" s="359"/>
      <c r="K546" s="359"/>
      <c r="L546" s="359"/>
      <c r="M546" s="359"/>
      <c r="N546" s="359"/>
      <c r="O546" s="359"/>
      <c r="P546" s="359"/>
      <c r="Q546" s="359"/>
      <c r="R546" s="359"/>
      <c r="S546" s="359"/>
      <c r="T546" s="359"/>
    </row>
    <row r="547" spans="1:25" x14ac:dyDescent="0.2">
      <c r="A547" s="235" t="s">
        <v>28</v>
      </c>
      <c r="B547" s="205" t="s">
        <v>27</v>
      </c>
      <c r="C547" s="206"/>
      <c r="D547" s="206"/>
      <c r="E547" s="206"/>
      <c r="F547" s="206"/>
      <c r="G547" s="206"/>
      <c r="H547" s="206"/>
      <c r="I547" s="207"/>
      <c r="J547" s="235" t="s">
        <v>39</v>
      </c>
      <c r="K547" s="205" t="s">
        <v>25</v>
      </c>
      <c r="L547" s="206"/>
      <c r="M547" s="207"/>
      <c r="N547" s="205" t="s">
        <v>40</v>
      </c>
      <c r="O547" s="206"/>
      <c r="P547" s="207"/>
      <c r="Q547" s="205" t="s">
        <v>24</v>
      </c>
      <c r="R547" s="206"/>
      <c r="S547" s="207"/>
      <c r="T547" s="359" t="s">
        <v>23</v>
      </c>
      <c r="U547" s="423" t="s">
        <v>110</v>
      </c>
      <c r="V547" s="423"/>
      <c r="W547" s="423"/>
      <c r="X547" s="423"/>
      <c r="Y547" s="423"/>
    </row>
    <row r="548" spans="1:25" x14ac:dyDescent="0.2">
      <c r="A548" s="236"/>
      <c r="B548" s="238"/>
      <c r="C548" s="239"/>
      <c r="D548" s="239"/>
      <c r="E548" s="239"/>
      <c r="F548" s="239"/>
      <c r="G548" s="239"/>
      <c r="H548" s="239"/>
      <c r="I548" s="240"/>
      <c r="J548" s="236"/>
      <c r="K548" s="208"/>
      <c r="L548" s="209"/>
      <c r="M548" s="210"/>
      <c r="N548" s="208"/>
      <c r="O548" s="209"/>
      <c r="P548" s="210"/>
      <c r="Q548" s="208"/>
      <c r="R548" s="209"/>
      <c r="S548" s="210"/>
      <c r="T548" s="359"/>
      <c r="U548" s="423"/>
      <c r="V548" s="423"/>
      <c r="W548" s="423"/>
      <c r="X548" s="423"/>
      <c r="Y548" s="423"/>
    </row>
    <row r="549" spans="1:25" x14ac:dyDescent="0.2">
      <c r="A549" s="237"/>
      <c r="B549" s="208"/>
      <c r="C549" s="209"/>
      <c r="D549" s="209"/>
      <c r="E549" s="209"/>
      <c r="F549" s="209"/>
      <c r="G549" s="209"/>
      <c r="H549" s="209"/>
      <c r="I549" s="210"/>
      <c r="J549" s="237"/>
      <c r="K549" s="72" t="s">
        <v>29</v>
      </c>
      <c r="L549" s="72" t="s">
        <v>30</v>
      </c>
      <c r="M549" s="72" t="s">
        <v>31</v>
      </c>
      <c r="N549" s="72" t="s">
        <v>35</v>
      </c>
      <c r="O549" s="72" t="s">
        <v>7</v>
      </c>
      <c r="P549" s="72" t="s">
        <v>32</v>
      </c>
      <c r="Q549" s="72" t="s">
        <v>33</v>
      </c>
      <c r="R549" s="72" t="s">
        <v>29</v>
      </c>
      <c r="S549" s="72" t="s">
        <v>34</v>
      </c>
      <c r="T549" s="359"/>
      <c r="U549" s="423"/>
      <c r="V549" s="423"/>
      <c r="W549" s="423"/>
      <c r="X549" s="423"/>
      <c r="Y549" s="423"/>
    </row>
    <row r="550" spans="1:25" x14ac:dyDescent="0.2">
      <c r="A550" s="460" t="s">
        <v>50</v>
      </c>
      <c r="B550" s="460"/>
      <c r="C550" s="460"/>
      <c r="D550" s="460"/>
      <c r="E550" s="460"/>
      <c r="F550" s="460"/>
      <c r="G550" s="460"/>
      <c r="H550" s="460"/>
      <c r="I550" s="460"/>
      <c r="J550" s="460"/>
      <c r="K550" s="460"/>
      <c r="L550" s="460"/>
      <c r="M550" s="460"/>
      <c r="N550" s="460"/>
      <c r="O550" s="460"/>
      <c r="P550" s="460"/>
      <c r="Q550" s="460"/>
      <c r="R550" s="460"/>
      <c r="S550" s="460"/>
      <c r="T550" s="460"/>
      <c r="U550" s="423"/>
      <c r="V550" s="423"/>
      <c r="W550" s="423"/>
      <c r="X550" s="423"/>
      <c r="Y550" s="423"/>
    </row>
    <row r="551" spans="1:25" x14ac:dyDescent="0.2">
      <c r="A551" s="17" t="s">
        <v>74</v>
      </c>
      <c r="B551" s="348" t="s">
        <v>104</v>
      </c>
      <c r="C551" s="348"/>
      <c r="D551" s="348"/>
      <c r="E551" s="348"/>
      <c r="F551" s="348"/>
      <c r="G551" s="348"/>
      <c r="H551" s="348"/>
      <c r="I551" s="348"/>
      <c r="J551" s="18">
        <v>5</v>
      </c>
      <c r="K551" s="18">
        <v>2</v>
      </c>
      <c r="L551" s="18">
        <v>2</v>
      </c>
      <c r="M551" s="18">
        <v>0</v>
      </c>
      <c r="N551" s="19">
        <f>K551+L551+M551</f>
        <v>4</v>
      </c>
      <c r="O551" s="19">
        <f>P551-N551</f>
        <v>5</v>
      </c>
      <c r="P551" s="19">
        <f>ROUND(PRODUCT(J551,25)/14,0)</f>
        <v>9</v>
      </c>
      <c r="Q551" s="18" t="s">
        <v>33</v>
      </c>
      <c r="R551" s="18"/>
      <c r="S551" s="18"/>
      <c r="T551" s="18" t="s">
        <v>83</v>
      </c>
      <c r="U551" s="423"/>
      <c r="V551" s="423"/>
      <c r="W551" s="423"/>
      <c r="X551" s="423"/>
      <c r="Y551" s="423"/>
    </row>
    <row r="552" spans="1:25" x14ac:dyDescent="0.2">
      <c r="A552" s="309" t="s">
        <v>51</v>
      </c>
      <c r="B552" s="310"/>
      <c r="C552" s="310"/>
      <c r="D552" s="310"/>
      <c r="E552" s="310"/>
      <c r="F552" s="310"/>
      <c r="G552" s="310"/>
      <c r="H552" s="310"/>
      <c r="I552" s="310"/>
      <c r="J552" s="310"/>
      <c r="K552" s="310"/>
      <c r="L552" s="310"/>
      <c r="M552" s="310"/>
      <c r="N552" s="310"/>
      <c r="O552" s="310"/>
      <c r="P552" s="310"/>
      <c r="Q552" s="310"/>
      <c r="R552" s="310"/>
      <c r="S552" s="310"/>
      <c r="T552" s="311"/>
      <c r="U552" s="423"/>
      <c r="V552" s="423"/>
      <c r="W552" s="423"/>
      <c r="X552" s="423"/>
      <c r="Y552" s="423"/>
    </row>
    <row r="553" spans="1:25" x14ac:dyDescent="0.2">
      <c r="A553" s="326" t="s">
        <v>75</v>
      </c>
      <c r="B553" s="430" t="s">
        <v>105</v>
      </c>
      <c r="C553" s="431"/>
      <c r="D553" s="431"/>
      <c r="E553" s="431"/>
      <c r="F553" s="431"/>
      <c r="G553" s="431"/>
      <c r="H553" s="431"/>
      <c r="I553" s="432"/>
      <c r="J553" s="312">
        <v>5</v>
      </c>
      <c r="K553" s="312">
        <v>2</v>
      </c>
      <c r="L553" s="312">
        <v>2</v>
      </c>
      <c r="M553" s="312">
        <v>0</v>
      </c>
      <c r="N553" s="335">
        <f>K553+L553+M553</f>
        <v>4</v>
      </c>
      <c r="O553" s="335">
        <f>P553-N553</f>
        <v>5</v>
      </c>
      <c r="P553" s="335">
        <f>ROUND(PRODUCT(J553,25)/14,0)</f>
        <v>9</v>
      </c>
      <c r="Q553" s="312" t="s">
        <v>33</v>
      </c>
      <c r="R553" s="338"/>
      <c r="S553" s="338"/>
      <c r="T553" s="312" t="s">
        <v>83</v>
      </c>
      <c r="U553" s="423"/>
      <c r="V553" s="423"/>
      <c r="W553" s="423"/>
      <c r="X553" s="423"/>
      <c r="Y553" s="423"/>
    </row>
    <row r="554" spans="1:25" x14ac:dyDescent="0.2">
      <c r="A554" s="341"/>
      <c r="B554" s="433"/>
      <c r="C554" s="434"/>
      <c r="D554" s="434"/>
      <c r="E554" s="434"/>
      <c r="F554" s="434"/>
      <c r="G554" s="434"/>
      <c r="H554" s="434"/>
      <c r="I554" s="435"/>
      <c r="J554" s="334"/>
      <c r="K554" s="334"/>
      <c r="L554" s="334"/>
      <c r="M554" s="334"/>
      <c r="N554" s="336"/>
      <c r="O554" s="336"/>
      <c r="P554" s="336"/>
      <c r="Q554" s="334"/>
      <c r="R554" s="340"/>
      <c r="S554" s="340"/>
      <c r="T554" s="334"/>
      <c r="U554" s="423"/>
      <c r="V554" s="423"/>
      <c r="W554" s="423"/>
      <c r="X554" s="423"/>
      <c r="Y554" s="423"/>
    </row>
    <row r="555" spans="1:25" x14ac:dyDescent="0.2">
      <c r="A555" s="341"/>
      <c r="B555" s="433"/>
      <c r="C555" s="434"/>
      <c r="D555" s="434"/>
      <c r="E555" s="434"/>
      <c r="F555" s="434"/>
      <c r="G555" s="434"/>
      <c r="H555" s="434"/>
      <c r="I555" s="435"/>
      <c r="J555" s="334"/>
      <c r="K555" s="334"/>
      <c r="L555" s="334"/>
      <c r="M555" s="334"/>
      <c r="N555" s="336"/>
      <c r="O555" s="336"/>
      <c r="P555" s="336"/>
      <c r="Q555" s="334"/>
      <c r="R555" s="340"/>
      <c r="S555" s="340"/>
      <c r="T555" s="334"/>
      <c r="U555" s="423"/>
      <c r="V555" s="423"/>
      <c r="W555" s="423"/>
      <c r="X555" s="423"/>
      <c r="Y555" s="423"/>
    </row>
    <row r="556" spans="1:25" x14ac:dyDescent="0.2">
      <c r="A556" s="327"/>
      <c r="B556" s="436"/>
      <c r="C556" s="437"/>
      <c r="D556" s="437"/>
      <c r="E556" s="437"/>
      <c r="F556" s="437"/>
      <c r="G556" s="437"/>
      <c r="H556" s="437"/>
      <c r="I556" s="438"/>
      <c r="J556" s="313"/>
      <c r="K556" s="313"/>
      <c r="L556" s="313"/>
      <c r="M556" s="313"/>
      <c r="N556" s="337"/>
      <c r="O556" s="337"/>
      <c r="P556" s="337"/>
      <c r="Q556" s="313"/>
      <c r="R556" s="339"/>
      <c r="S556" s="339"/>
      <c r="T556" s="313"/>
      <c r="U556" s="423"/>
      <c r="V556" s="423"/>
      <c r="W556" s="423"/>
      <c r="X556" s="423"/>
      <c r="Y556" s="423"/>
    </row>
    <row r="557" spans="1:25" x14ac:dyDescent="0.2">
      <c r="A557" s="309" t="s">
        <v>52</v>
      </c>
      <c r="B557" s="310"/>
      <c r="C557" s="310"/>
      <c r="D557" s="310"/>
      <c r="E557" s="310"/>
      <c r="F557" s="310"/>
      <c r="G557" s="310"/>
      <c r="H557" s="310"/>
      <c r="I557" s="310"/>
      <c r="J557" s="310"/>
      <c r="K557" s="310"/>
      <c r="L557" s="310"/>
      <c r="M557" s="310"/>
      <c r="N557" s="310"/>
      <c r="O557" s="310"/>
      <c r="P557" s="310"/>
      <c r="Q557" s="310"/>
      <c r="R557" s="310"/>
      <c r="S557" s="310"/>
      <c r="T557" s="311"/>
    </row>
    <row r="558" spans="1:25" x14ac:dyDescent="0.2">
      <c r="A558" s="347" t="s">
        <v>76</v>
      </c>
      <c r="B558" s="348" t="s">
        <v>111</v>
      </c>
      <c r="C558" s="348"/>
      <c r="D558" s="348"/>
      <c r="E558" s="348"/>
      <c r="F558" s="348"/>
      <c r="G558" s="348"/>
      <c r="H558" s="348"/>
      <c r="I558" s="348"/>
      <c r="J558" s="312">
        <v>5</v>
      </c>
      <c r="K558" s="312">
        <v>2</v>
      </c>
      <c r="L558" s="312">
        <v>2</v>
      </c>
      <c r="M558" s="312">
        <v>0</v>
      </c>
      <c r="N558" s="335">
        <f>K558+L558+M558</f>
        <v>4</v>
      </c>
      <c r="O558" s="335">
        <f>P558-N558</f>
        <v>5</v>
      </c>
      <c r="P558" s="335">
        <f>ROUND(PRODUCT(J558,25)/14,0)</f>
        <v>9</v>
      </c>
      <c r="Q558" s="312" t="s">
        <v>33</v>
      </c>
      <c r="R558" s="338"/>
      <c r="S558" s="338"/>
      <c r="T558" s="312" t="s">
        <v>83</v>
      </c>
    </row>
    <row r="559" spans="1:25" x14ac:dyDescent="0.2">
      <c r="A559" s="347"/>
      <c r="B559" s="348"/>
      <c r="C559" s="348"/>
      <c r="D559" s="348"/>
      <c r="E559" s="348"/>
      <c r="F559" s="348"/>
      <c r="G559" s="348"/>
      <c r="H559" s="348"/>
      <c r="I559" s="348"/>
      <c r="J559" s="334"/>
      <c r="K559" s="334"/>
      <c r="L559" s="334"/>
      <c r="M559" s="334"/>
      <c r="N559" s="336"/>
      <c r="O559" s="336"/>
      <c r="P559" s="336"/>
      <c r="Q559" s="334"/>
      <c r="R559" s="340"/>
      <c r="S559" s="340"/>
      <c r="T559" s="334"/>
    </row>
    <row r="560" spans="1:25" x14ac:dyDescent="0.2">
      <c r="A560" s="347"/>
      <c r="B560" s="348"/>
      <c r="C560" s="348"/>
      <c r="D560" s="348"/>
      <c r="E560" s="348"/>
      <c r="F560" s="348"/>
      <c r="G560" s="348"/>
      <c r="H560" s="348"/>
      <c r="I560" s="348"/>
      <c r="J560" s="334"/>
      <c r="K560" s="334"/>
      <c r="L560" s="334"/>
      <c r="M560" s="334"/>
      <c r="N560" s="336"/>
      <c r="O560" s="336"/>
      <c r="P560" s="336"/>
      <c r="Q560" s="334"/>
      <c r="R560" s="340"/>
      <c r="S560" s="340"/>
      <c r="T560" s="334"/>
    </row>
    <row r="561" spans="1:20" x14ac:dyDescent="0.2">
      <c r="A561" s="347"/>
      <c r="B561" s="348"/>
      <c r="C561" s="348"/>
      <c r="D561" s="348"/>
      <c r="E561" s="348"/>
      <c r="F561" s="348"/>
      <c r="G561" s="348"/>
      <c r="H561" s="348"/>
      <c r="I561" s="348"/>
      <c r="J561" s="334"/>
      <c r="K561" s="334"/>
      <c r="L561" s="334"/>
      <c r="M561" s="334"/>
      <c r="N561" s="336"/>
      <c r="O561" s="336"/>
      <c r="P561" s="336"/>
      <c r="Q561" s="334"/>
      <c r="R561" s="340"/>
      <c r="S561" s="340"/>
      <c r="T561" s="334"/>
    </row>
    <row r="562" spans="1:20" x14ac:dyDescent="0.2">
      <c r="A562" s="347"/>
      <c r="B562" s="348"/>
      <c r="C562" s="348"/>
      <c r="D562" s="348"/>
      <c r="E562" s="348"/>
      <c r="F562" s="348"/>
      <c r="G562" s="348"/>
      <c r="H562" s="348"/>
      <c r="I562" s="348"/>
      <c r="J562" s="313"/>
      <c r="K562" s="313"/>
      <c r="L562" s="313"/>
      <c r="M562" s="313"/>
      <c r="N562" s="337"/>
      <c r="O562" s="337"/>
      <c r="P562" s="337"/>
      <c r="Q562" s="313"/>
      <c r="R562" s="339"/>
      <c r="S562" s="339"/>
      <c r="T562" s="313"/>
    </row>
    <row r="563" spans="1:20" x14ac:dyDescent="0.2">
      <c r="A563" s="439" t="s">
        <v>53</v>
      </c>
      <c r="B563" s="345"/>
      <c r="C563" s="345"/>
      <c r="D563" s="345"/>
      <c r="E563" s="345"/>
      <c r="F563" s="345"/>
      <c r="G563" s="345"/>
      <c r="H563" s="345"/>
      <c r="I563" s="345"/>
      <c r="J563" s="345"/>
      <c r="K563" s="345"/>
      <c r="L563" s="345"/>
      <c r="M563" s="345"/>
      <c r="N563" s="345"/>
      <c r="O563" s="345"/>
      <c r="P563" s="345"/>
      <c r="Q563" s="345"/>
      <c r="R563" s="345"/>
      <c r="S563" s="345"/>
      <c r="T563" s="345"/>
    </row>
    <row r="564" spans="1:20" x14ac:dyDescent="0.2">
      <c r="A564" s="326" t="s">
        <v>77</v>
      </c>
      <c r="B564" s="342" t="s">
        <v>264</v>
      </c>
      <c r="C564" s="342"/>
      <c r="D564" s="342"/>
      <c r="E564" s="342"/>
      <c r="F564" s="342"/>
      <c r="G564" s="342"/>
      <c r="H564" s="342"/>
      <c r="I564" s="342"/>
      <c r="J564" s="312">
        <v>5</v>
      </c>
      <c r="K564" s="312">
        <v>2</v>
      </c>
      <c r="L564" s="312">
        <v>2</v>
      </c>
      <c r="M564" s="312">
        <v>0</v>
      </c>
      <c r="N564" s="335">
        <f>K564+L564+M564</f>
        <v>4</v>
      </c>
      <c r="O564" s="335">
        <f>P564-N564</f>
        <v>5</v>
      </c>
      <c r="P564" s="335">
        <f>ROUND(PRODUCT(J564,25)/14,0)</f>
        <v>9</v>
      </c>
      <c r="Q564" s="312" t="s">
        <v>33</v>
      </c>
      <c r="R564" s="343"/>
      <c r="S564" s="343"/>
      <c r="T564" s="314" t="s">
        <v>84</v>
      </c>
    </row>
    <row r="565" spans="1:20" x14ac:dyDescent="0.2">
      <c r="A565" s="341"/>
      <c r="B565" s="342"/>
      <c r="C565" s="342"/>
      <c r="D565" s="342"/>
      <c r="E565" s="342"/>
      <c r="F565" s="342"/>
      <c r="G565" s="342"/>
      <c r="H565" s="342"/>
      <c r="I565" s="342"/>
      <c r="J565" s="334"/>
      <c r="K565" s="334"/>
      <c r="L565" s="334"/>
      <c r="M565" s="334"/>
      <c r="N565" s="336"/>
      <c r="O565" s="336"/>
      <c r="P565" s="336"/>
      <c r="Q565" s="334"/>
      <c r="R565" s="344"/>
      <c r="S565" s="344"/>
      <c r="T565" s="346"/>
    </row>
    <row r="566" spans="1:20" x14ac:dyDescent="0.2">
      <c r="A566" s="327"/>
      <c r="B566" s="342"/>
      <c r="C566" s="342"/>
      <c r="D566" s="342"/>
      <c r="E566" s="342"/>
      <c r="F566" s="342"/>
      <c r="G566" s="342"/>
      <c r="H566" s="342"/>
      <c r="I566" s="342"/>
      <c r="J566" s="313"/>
      <c r="K566" s="313"/>
      <c r="L566" s="313"/>
      <c r="M566" s="313"/>
      <c r="N566" s="337"/>
      <c r="O566" s="337"/>
      <c r="P566" s="337"/>
      <c r="Q566" s="313"/>
      <c r="R566" s="345"/>
      <c r="S566" s="345"/>
      <c r="T566" s="315"/>
    </row>
    <row r="567" spans="1:20" x14ac:dyDescent="0.2">
      <c r="A567" s="440" t="s">
        <v>54</v>
      </c>
      <c r="B567" s="440"/>
      <c r="C567" s="440"/>
      <c r="D567" s="440"/>
      <c r="E567" s="440"/>
      <c r="F567" s="440"/>
      <c r="G567" s="440"/>
      <c r="H567" s="440"/>
      <c r="I567" s="440"/>
      <c r="J567" s="440"/>
      <c r="K567" s="440"/>
      <c r="L567" s="440"/>
      <c r="M567" s="440"/>
      <c r="N567" s="440"/>
      <c r="O567" s="440"/>
      <c r="P567" s="440"/>
      <c r="Q567" s="440"/>
      <c r="R567" s="440"/>
      <c r="S567" s="440"/>
      <c r="T567" s="440"/>
    </row>
    <row r="568" spans="1:20" x14ac:dyDescent="0.2">
      <c r="A568" s="326" t="s">
        <v>78</v>
      </c>
      <c r="B568" s="328" t="s">
        <v>106</v>
      </c>
      <c r="C568" s="329"/>
      <c r="D568" s="329"/>
      <c r="E568" s="329"/>
      <c r="F568" s="329"/>
      <c r="G568" s="329"/>
      <c r="H568" s="329"/>
      <c r="I568" s="330"/>
      <c r="J568" s="312">
        <v>2</v>
      </c>
      <c r="K568" s="312">
        <v>1</v>
      </c>
      <c r="L568" s="312">
        <v>1</v>
      </c>
      <c r="M568" s="312">
        <v>0</v>
      </c>
      <c r="N568" s="335">
        <f>K568+L568+M568</f>
        <v>2</v>
      </c>
      <c r="O568" s="335">
        <f>P568-N568</f>
        <v>2</v>
      </c>
      <c r="P568" s="335">
        <f>ROUND(PRODUCT(J568,25)/14,0)</f>
        <v>4</v>
      </c>
      <c r="Q568" s="338"/>
      <c r="R568" s="312" t="s">
        <v>29</v>
      </c>
      <c r="S568" s="338"/>
      <c r="T568" s="314" t="s">
        <v>84</v>
      </c>
    </row>
    <row r="569" spans="1:20" x14ac:dyDescent="0.2">
      <c r="A569" s="327"/>
      <c r="B569" s="331"/>
      <c r="C569" s="332"/>
      <c r="D569" s="332"/>
      <c r="E569" s="332"/>
      <c r="F569" s="332"/>
      <c r="G569" s="332"/>
      <c r="H569" s="332"/>
      <c r="I569" s="333"/>
      <c r="J569" s="313"/>
      <c r="K569" s="313"/>
      <c r="L569" s="313"/>
      <c r="M569" s="313"/>
      <c r="N569" s="337"/>
      <c r="O569" s="337"/>
      <c r="P569" s="337"/>
      <c r="Q569" s="339"/>
      <c r="R569" s="313"/>
      <c r="S569" s="339"/>
      <c r="T569" s="315"/>
    </row>
    <row r="570" spans="1:20" x14ac:dyDescent="0.2">
      <c r="A570" s="326" t="s">
        <v>79</v>
      </c>
      <c r="B570" s="328" t="s">
        <v>107</v>
      </c>
      <c r="C570" s="329"/>
      <c r="D570" s="329"/>
      <c r="E570" s="329"/>
      <c r="F570" s="329"/>
      <c r="G570" s="329"/>
      <c r="H570" s="329"/>
      <c r="I570" s="330"/>
      <c r="J570" s="312">
        <v>3</v>
      </c>
      <c r="K570" s="312">
        <v>0</v>
      </c>
      <c r="L570" s="312">
        <v>0</v>
      </c>
      <c r="M570" s="312">
        <v>3</v>
      </c>
      <c r="N570" s="335">
        <f>K570+L570+M570</f>
        <v>3</v>
      </c>
      <c r="O570" s="335">
        <f>P570-N570</f>
        <v>2</v>
      </c>
      <c r="P570" s="335">
        <f>ROUND(PRODUCT(J570,25)/14,0)</f>
        <v>5</v>
      </c>
      <c r="Q570" s="338"/>
      <c r="R570" s="312" t="s">
        <v>29</v>
      </c>
      <c r="S570" s="338"/>
      <c r="T570" s="314" t="s">
        <v>84</v>
      </c>
    </row>
    <row r="571" spans="1:20" x14ac:dyDescent="0.2">
      <c r="A571" s="327"/>
      <c r="B571" s="331"/>
      <c r="C571" s="332"/>
      <c r="D571" s="332"/>
      <c r="E571" s="332"/>
      <c r="F571" s="332"/>
      <c r="G571" s="332"/>
      <c r="H571" s="332"/>
      <c r="I571" s="333"/>
      <c r="J571" s="313"/>
      <c r="K571" s="313"/>
      <c r="L571" s="313"/>
      <c r="M571" s="313"/>
      <c r="N571" s="337"/>
      <c r="O571" s="337"/>
      <c r="P571" s="337"/>
      <c r="Q571" s="339"/>
      <c r="R571" s="313"/>
      <c r="S571" s="339"/>
      <c r="T571" s="315"/>
    </row>
    <row r="572" spans="1:20" x14ac:dyDescent="0.2">
      <c r="A572" s="309" t="s">
        <v>55</v>
      </c>
      <c r="B572" s="310"/>
      <c r="C572" s="310"/>
      <c r="D572" s="310"/>
      <c r="E572" s="310"/>
      <c r="F572" s="310"/>
      <c r="G572" s="310"/>
      <c r="H572" s="310"/>
      <c r="I572" s="310"/>
      <c r="J572" s="310"/>
      <c r="K572" s="310"/>
      <c r="L572" s="310"/>
      <c r="M572" s="310"/>
      <c r="N572" s="310"/>
      <c r="O572" s="310"/>
      <c r="P572" s="310"/>
      <c r="Q572" s="310"/>
      <c r="R572" s="310"/>
      <c r="S572" s="310"/>
      <c r="T572" s="311"/>
    </row>
    <row r="573" spans="1:20" x14ac:dyDescent="0.2">
      <c r="A573" s="47" t="s">
        <v>80</v>
      </c>
      <c r="B573" s="323" t="s">
        <v>108</v>
      </c>
      <c r="C573" s="324"/>
      <c r="D573" s="324"/>
      <c r="E573" s="324"/>
      <c r="F573" s="324"/>
      <c r="G573" s="324"/>
      <c r="H573" s="324"/>
      <c r="I573" s="325"/>
      <c r="J573" s="45">
        <v>3</v>
      </c>
      <c r="K573" s="45">
        <v>1</v>
      </c>
      <c r="L573" s="45">
        <v>1</v>
      </c>
      <c r="M573" s="45">
        <v>0</v>
      </c>
      <c r="N573" s="46">
        <f>K573+L573+M573</f>
        <v>2</v>
      </c>
      <c r="O573" s="46">
        <f>P573-N573</f>
        <v>4</v>
      </c>
      <c r="P573" s="46">
        <f>ROUND(PRODUCT(J573,25)/12,0)</f>
        <v>6</v>
      </c>
      <c r="Q573" s="45" t="s">
        <v>33</v>
      </c>
      <c r="R573" s="48"/>
      <c r="S573" s="48"/>
      <c r="T573" s="45" t="s">
        <v>83</v>
      </c>
    </row>
    <row r="574" spans="1:20" x14ac:dyDescent="0.2">
      <c r="A574" s="326" t="s">
        <v>81</v>
      </c>
      <c r="B574" s="328" t="s">
        <v>109</v>
      </c>
      <c r="C574" s="329"/>
      <c r="D574" s="329"/>
      <c r="E574" s="329"/>
      <c r="F574" s="329"/>
      <c r="G574" s="329"/>
      <c r="H574" s="329"/>
      <c r="I574" s="330"/>
      <c r="J574" s="312">
        <v>2</v>
      </c>
      <c r="K574" s="312">
        <v>0</v>
      </c>
      <c r="L574" s="312">
        <v>0</v>
      </c>
      <c r="M574" s="312">
        <v>3</v>
      </c>
      <c r="N574" s="335">
        <f>K574+L574+M574</f>
        <v>3</v>
      </c>
      <c r="O574" s="335">
        <f>P574-N574</f>
        <v>1</v>
      </c>
      <c r="P574" s="335">
        <f>ROUND(PRODUCT(J574,25)/12,0)</f>
        <v>4</v>
      </c>
      <c r="Q574" s="312"/>
      <c r="R574" s="312" t="s">
        <v>29</v>
      </c>
      <c r="S574" s="312"/>
      <c r="T574" s="314" t="s">
        <v>84</v>
      </c>
    </row>
    <row r="575" spans="1:20" x14ac:dyDescent="0.2">
      <c r="A575" s="327"/>
      <c r="B575" s="331"/>
      <c r="C575" s="332"/>
      <c r="D575" s="332"/>
      <c r="E575" s="332"/>
      <c r="F575" s="332"/>
      <c r="G575" s="332"/>
      <c r="H575" s="332"/>
      <c r="I575" s="333"/>
      <c r="J575" s="313"/>
      <c r="K575" s="313"/>
      <c r="L575" s="313"/>
      <c r="M575" s="313"/>
      <c r="N575" s="337"/>
      <c r="O575" s="337"/>
      <c r="P575" s="337"/>
      <c r="Q575" s="313"/>
      <c r="R575" s="313"/>
      <c r="S575" s="313"/>
      <c r="T575" s="315"/>
    </row>
    <row r="576" spans="1:20" x14ac:dyDescent="0.2">
      <c r="A576" s="424" t="s">
        <v>72</v>
      </c>
      <c r="B576" s="425"/>
      <c r="C576" s="425"/>
      <c r="D576" s="425"/>
      <c r="E576" s="425"/>
      <c r="F576" s="425"/>
      <c r="G576" s="425"/>
      <c r="H576" s="425"/>
      <c r="I576" s="426"/>
      <c r="J576" s="20">
        <f>SUM(J551,J553,J558,J564,J568:J571,J573:J575)</f>
        <v>30</v>
      </c>
      <c r="K576" s="20">
        <f t="shared" ref="K576:P576" si="90">SUM(K551,K553,K558,K564,K568:K571,K573:K575)</f>
        <v>10</v>
      </c>
      <c r="L576" s="20">
        <f t="shared" si="90"/>
        <v>10</v>
      </c>
      <c r="M576" s="20">
        <f t="shared" si="90"/>
        <v>6</v>
      </c>
      <c r="N576" s="20">
        <f t="shared" si="90"/>
        <v>26</v>
      </c>
      <c r="O576" s="20">
        <f t="shared" si="90"/>
        <v>29</v>
      </c>
      <c r="P576" s="20">
        <f t="shared" si="90"/>
        <v>55</v>
      </c>
      <c r="Q576" s="20">
        <f>COUNTIF(Q551,"E")+COUNTIF(Q553,"E")+COUNTIF(Q558,"E")+COUNTIF(Q564,"E")+COUNTIF(Q568:Q571,"E")+COUNTIF(Q573:Q575,"E")</f>
        <v>5</v>
      </c>
      <c r="R576" s="20">
        <f>COUNTIF(R551,"C")+COUNTIF(R553,"C")+COUNTIF(R558,"C")+COUNTIF(R564,"C")+COUNTIF(R568:R571,"C")+COUNTIF(R573:R575,"C")</f>
        <v>3</v>
      </c>
      <c r="S576" s="20">
        <f>COUNTIF(S551,"VP")+COUNTIF(S553,"VP")+COUNTIF(S558,"VP")+COUNTIF(S564,"VP")+COUNTIF(S568:S571,"VP")+COUNTIF(S573:S575,"VP")</f>
        <v>0</v>
      </c>
      <c r="T576" s="38"/>
    </row>
    <row r="577" spans="1:20" x14ac:dyDescent="0.2">
      <c r="A577" s="427" t="s">
        <v>49</v>
      </c>
      <c r="B577" s="427"/>
      <c r="C577" s="427"/>
      <c r="D577" s="427"/>
      <c r="E577" s="427"/>
      <c r="F577" s="427"/>
      <c r="G577" s="427"/>
      <c r="H577" s="427"/>
      <c r="I577" s="427"/>
      <c r="J577" s="427"/>
      <c r="K577" s="20">
        <f t="shared" ref="K577:P577" si="91">SUM(K551,K553,K558,K564,K568,K570)*14+SUM(K573,K574)*12</f>
        <v>138</v>
      </c>
      <c r="L577" s="20">
        <f t="shared" si="91"/>
        <v>138</v>
      </c>
      <c r="M577" s="20">
        <f t="shared" si="91"/>
        <v>78</v>
      </c>
      <c r="N577" s="20">
        <f t="shared" si="91"/>
        <v>354</v>
      </c>
      <c r="O577" s="20">
        <f t="shared" si="91"/>
        <v>396</v>
      </c>
      <c r="P577" s="20">
        <f t="shared" si="91"/>
        <v>750</v>
      </c>
      <c r="Q577" s="428"/>
      <c r="R577" s="428"/>
      <c r="S577" s="428"/>
      <c r="T577" s="428"/>
    </row>
    <row r="578" spans="1:20" x14ac:dyDescent="0.2">
      <c r="A578" s="427"/>
      <c r="B578" s="427"/>
      <c r="C578" s="427"/>
      <c r="D578" s="427"/>
      <c r="E578" s="427"/>
      <c r="F578" s="427"/>
      <c r="G578" s="427"/>
      <c r="H578" s="427"/>
      <c r="I578" s="427"/>
      <c r="J578" s="427"/>
      <c r="K578" s="429">
        <f>SUM(K577:M577)</f>
        <v>354</v>
      </c>
      <c r="L578" s="429"/>
      <c r="M578" s="429"/>
      <c r="N578" s="429">
        <f>SUM(N577:O577)</f>
        <v>750</v>
      </c>
      <c r="O578" s="429"/>
      <c r="P578" s="429"/>
      <c r="Q578" s="428"/>
      <c r="R578" s="428"/>
      <c r="S578" s="428"/>
      <c r="T578" s="428"/>
    </row>
    <row r="579" spans="1:20" x14ac:dyDescent="0.2">
      <c r="A579" s="457" t="s">
        <v>112</v>
      </c>
      <c r="B579" s="458"/>
      <c r="C579" s="458"/>
      <c r="D579" s="458"/>
      <c r="E579" s="458"/>
      <c r="F579" s="458"/>
      <c r="G579" s="458"/>
      <c r="H579" s="458"/>
      <c r="I579" s="459"/>
      <c r="J579" s="40">
        <v>5</v>
      </c>
      <c r="K579" s="454"/>
      <c r="L579" s="455"/>
      <c r="M579" s="455"/>
      <c r="N579" s="455"/>
      <c r="O579" s="455"/>
      <c r="P579" s="455"/>
      <c r="Q579" s="455"/>
      <c r="R579" s="455"/>
      <c r="S579" s="455"/>
      <c r="T579" s="456"/>
    </row>
  </sheetData>
  <sheetProtection deleteColumns="0" deleteRows="0" selectLockedCells="1" selectUnlockedCells="1"/>
  <dataConsolidate/>
  <mergeCells count="942">
    <mergeCell ref="U531:X533"/>
    <mergeCell ref="U534:V535"/>
    <mergeCell ref="W534:X535"/>
    <mergeCell ref="U525:Y525"/>
    <mergeCell ref="U527:Y527"/>
    <mergeCell ref="O527:Q527"/>
    <mergeCell ref="O528:Q528"/>
    <mergeCell ref="I526:J526"/>
    <mergeCell ref="I527:J527"/>
    <mergeCell ref="A532:P532"/>
    <mergeCell ref="O533:P533"/>
    <mergeCell ref="O534:P534"/>
    <mergeCell ref="O535:P535"/>
    <mergeCell ref="A533:N533"/>
    <mergeCell ref="A534:N534"/>
    <mergeCell ref="A535:N535"/>
    <mergeCell ref="R526:T526"/>
    <mergeCell ref="A525:G525"/>
    <mergeCell ref="R525:T525"/>
    <mergeCell ref="O525:Q525"/>
    <mergeCell ref="A523:H524"/>
    <mergeCell ref="I523:J524"/>
    <mergeCell ref="K523:N524"/>
    <mergeCell ref="O523:Q524"/>
    <mergeCell ref="R523:T524"/>
    <mergeCell ref="A526:G526"/>
    <mergeCell ref="R527:T527"/>
    <mergeCell ref="O526:Q526"/>
    <mergeCell ref="A528:H528"/>
    <mergeCell ref="I528:J528"/>
    <mergeCell ref="K525:N525"/>
    <mergeCell ref="K526:N526"/>
    <mergeCell ref="K527:N527"/>
    <mergeCell ref="K528:N528"/>
    <mergeCell ref="H517:I517"/>
    <mergeCell ref="P516:Q516"/>
    <mergeCell ref="N516:O516"/>
    <mergeCell ref="A527:G527"/>
    <mergeCell ref="I525:J525"/>
    <mergeCell ref="L517:M517"/>
    <mergeCell ref="B517:G517"/>
    <mergeCell ref="A522:T522"/>
    <mergeCell ref="Q443:T444"/>
    <mergeCell ref="B498:I498"/>
    <mergeCell ref="B516:G516"/>
    <mergeCell ref="B500:I500"/>
    <mergeCell ref="H518:I518"/>
    <mergeCell ref="A518:G518"/>
    <mergeCell ref="L518:M518"/>
    <mergeCell ref="N506:P506"/>
    <mergeCell ref="N492:P493"/>
    <mergeCell ref="B492:I494"/>
    <mergeCell ref="J492:J494"/>
    <mergeCell ref="A487:J487"/>
    <mergeCell ref="A495:T495"/>
    <mergeCell ref="B496:I496"/>
    <mergeCell ref="B497:I497"/>
    <mergeCell ref="A513:T513"/>
    <mergeCell ref="B427:I427"/>
    <mergeCell ref="B428:I428"/>
    <mergeCell ref="A492:A494"/>
    <mergeCell ref="A452:T452"/>
    <mergeCell ref="B453:I453"/>
    <mergeCell ref="B466:I466"/>
    <mergeCell ref="B432:I432"/>
    <mergeCell ref="A439:T439"/>
    <mergeCell ref="B465:I465"/>
    <mergeCell ref="A485:J486"/>
    <mergeCell ref="A442:I442"/>
    <mergeCell ref="B441:I441"/>
    <mergeCell ref="B479:I479"/>
    <mergeCell ref="B480:I480"/>
    <mergeCell ref="B435:I435"/>
    <mergeCell ref="B434:I434"/>
    <mergeCell ref="B433:I433"/>
    <mergeCell ref="B473:I473"/>
    <mergeCell ref="B474:I474"/>
    <mergeCell ref="N486:P486"/>
    <mergeCell ref="Q485:T486"/>
    <mergeCell ref="A490:T491"/>
    <mergeCell ref="K492:M493"/>
    <mergeCell ref="T492:T494"/>
    <mergeCell ref="K579:T579"/>
    <mergeCell ref="A579:I579"/>
    <mergeCell ref="A550:T550"/>
    <mergeCell ref="J553:J556"/>
    <mergeCell ref="K553:K556"/>
    <mergeCell ref="T553:T556"/>
    <mergeCell ref="U351:W351"/>
    <mergeCell ref="B455:I455"/>
    <mergeCell ref="K445:T445"/>
    <mergeCell ref="K446:T446"/>
    <mergeCell ref="N515:O515"/>
    <mergeCell ref="B502:I502"/>
    <mergeCell ref="K506:M506"/>
    <mergeCell ref="J518:K518"/>
    <mergeCell ref="R514:T514"/>
    <mergeCell ref="J514:O514"/>
    <mergeCell ref="B503:I503"/>
    <mergeCell ref="N518:O518"/>
    <mergeCell ref="Q492:S493"/>
    <mergeCell ref="K487:T487"/>
    <mergeCell ref="A488:J488"/>
    <mergeCell ref="K488:T488"/>
    <mergeCell ref="B438:I438"/>
    <mergeCell ref="B422:I424"/>
    <mergeCell ref="L553:L556"/>
    <mergeCell ref="M553:M556"/>
    <mergeCell ref="N553:N556"/>
    <mergeCell ref="O553:O556"/>
    <mergeCell ref="P553:P556"/>
    <mergeCell ref="A543:T543"/>
    <mergeCell ref="B551:I551"/>
    <mergeCell ref="L516:M516"/>
    <mergeCell ref="B514:G515"/>
    <mergeCell ref="P517:Q517"/>
    <mergeCell ref="R528:T528"/>
    <mergeCell ref="P518:Q518"/>
    <mergeCell ref="N517:O517"/>
    <mergeCell ref="J516:K516"/>
    <mergeCell ref="H516:I516"/>
    <mergeCell ref="A544:T544"/>
    <mergeCell ref="T547:T549"/>
    <mergeCell ref="A546:T546"/>
    <mergeCell ref="K547:M548"/>
    <mergeCell ref="N547:P548"/>
    <mergeCell ref="Q547:S548"/>
    <mergeCell ref="J517:K517"/>
    <mergeCell ref="A514:A515"/>
    <mergeCell ref="J515:K515"/>
    <mergeCell ref="U547:Y556"/>
    <mergeCell ref="A576:I576"/>
    <mergeCell ref="A577:J578"/>
    <mergeCell ref="Q577:T578"/>
    <mergeCell ref="K578:M578"/>
    <mergeCell ref="N578:P578"/>
    <mergeCell ref="A574:A575"/>
    <mergeCell ref="B574:I575"/>
    <mergeCell ref="B553:I556"/>
    <mergeCell ref="A552:T552"/>
    <mergeCell ref="A557:T557"/>
    <mergeCell ref="A563:T563"/>
    <mergeCell ref="A567:T567"/>
    <mergeCell ref="A553:A556"/>
    <mergeCell ref="A547:A549"/>
    <mergeCell ref="B547:I549"/>
    <mergeCell ref="J547:J549"/>
    <mergeCell ref="S553:S556"/>
    <mergeCell ref="R553:R556"/>
    <mergeCell ref="Q553:Q556"/>
    <mergeCell ref="N558:N562"/>
    <mergeCell ref="O558:O562"/>
    <mergeCell ref="P558:P562"/>
    <mergeCell ref="Q558:Q562"/>
    <mergeCell ref="A501:T501"/>
    <mergeCell ref="B499:I499"/>
    <mergeCell ref="P514:Q515"/>
    <mergeCell ref="L515:M515"/>
    <mergeCell ref="A504:I504"/>
    <mergeCell ref="A505:J506"/>
    <mergeCell ref="K508:T508"/>
    <mergeCell ref="H514:I515"/>
    <mergeCell ref="A111:J111"/>
    <mergeCell ref="K111:T111"/>
    <mergeCell ref="A112:J112"/>
    <mergeCell ref="K112:T112"/>
    <mergeCell ref="A113:J113"/>
    <mergeCell ref="K113:T113"/>
    <mergeCell ref="A114:J114"/>
    <mergeCell ref="A271:T273"/>
    <mergeCell ref="B320:I320"/>
    <mergeCell ref="J296:J298"/>
    <mergeCell ref="B314:I314"/>
    <mergeCell ref="B315:I315"/>
    <mergeCell ref="B333:I333"/>
    <mergeCell ref="B332:I332"/>
    <mergeCell ref="A339:T340"/>
    <mergeCell ref="K341:M342"/>
    <mergeCell ref="U323:W323"/>
    <mergeCell ref="B318:I318"/>
    <mergeCell ref="A324:T325"/>
    <mergeCell ref="K326:M327"/>
    <mergeCell ref="N326:P327"/>
    <mergeCell ref="Q326:S327"/>
    <mergeCell ref="B326:I328"/>
    <mergeCell ref="B311:I313"/>
    <mergeCell ref="B305:I305"/>
    <mergeCell ref="B306:I306"/>
    <mergeCell ref="T326:T328"/>
    <mergeCell ref="B321:I321"/>
    <mergeCell ref="K311:M312"/>
    <mergeCell ref="A311:A313"/>
    <mergeCell ref="U307:W307"/>
    <mergeCell ref="A307:T308"/>
    <mergeCell ref="Q341:S342"/>
    <mergeCell ref="N341:P342"/>
    <mergeCell ref="B347:I347"/>
    <mergeCell ref="B363:I363"/>
    <mergeCell ref="A356:A358"/>
    <mergeCell ref="B334:I334"/>
    <mergeCell ref="K356:M357"/>
    <mergeCell ref="N356:P357"/>
    <mergeCell ref="Q356:S357"/>
    <mergeCell ref="B348:I348"/>
    <mergeCell ref="J356:J358"/>
    <mergeCell ref="B356:I358"/>
    <mergeCell ref="B350:I350"/>
    <mergeCell ref="A354:T355"/>
    <mergeCell ref="T356:T358"/>
    <mergeCell ref="A341:A343"/>
    <mergeCell ref="B364:I364"/>
    <mergeCell ref="B370:I370"/>
    <mergeCell ref="B377:I377"/>
    <mergeCell ref="B368:I368"/>
    <mergeCell ref="B378:I378"/>
    <mergeCell ref="B372:I372"/>
    <mergeCell ref="B367:I367"/>
    <mergeCell ref="B376:T376"/>
    <mergeCell ref="B371:T371"/>
    <mergeCell ref="B365:I365"/>
    <mergeCell ref="B369:I369"/>
    <mergeCell ref="K444:M444"/>
    <mergeCell ref="B366:T366"/>
    <mergeCell ref="B374:I374"/>
    <mergeCell ref="B375:I375"/>
    <mergeCell ref="B380:I380"/>
    <mergeCell ref="B379:I379"/>
    <mergeCell ref="Q382:T383"/>
    <mergeCell ref="A382:J383"/>
    <mergeCell ref="A381:I381"/>
    <mergeCell ref="N383:P383"/>
    <mergeCell ref="A394:A395"/>
    <mergeCell ref="B394:I395"/>
    <mergeCell ref="J394:J395"/>
    <mergeCell ref="K394:K395"/>
    <mergeCell ref="L394:L395"/>
    <mergeCell ref="M394:M395"/>
    <mergeCell ref="R394:R395"/>
    <mergeCell ref="K383:M383"/>
    <mergeCell ref="K384:T384"/>
    <mergeCell ref="A384:J384"/>
    <mergeCell ref="A385:J385"/>
    <mergeCell ref="B431:I431"/>
    <mergeCell ref="B426:I426"/>
    <mergeCell ref="B436:I436"/>
    <mergeCell ref="O394:O395"/>
    <mergeCell ref="T422:T424"/>
    <mergeCell ref="A425:T425"/>
    <mergeCell ref="A422:A424"/>
    <mergeCell ref="Q394:Q395"/>
    <mergeCell ref="N398:P398"/>
    <mergeCell ref="A405:T406"/>
    <mergeCell ref="A410:I410"/>
    <mergeCell ref="A411:J412"/>
    <mergeCell ref="Q411:T412"/>
    <mergeCell ref="K412:M412"/>
    <mergeCell ref="N412:P412"/>
    <mergeCell ref="A397:J398"/>
    <mergeCell ref="J422:J424"/>
    <mergeCell ref="N394:N395"/>
    <mergeCell ref="A407:I409"/>
    <mergeCell ref="B461:I461"/>
    <mergeCell ref="B462:I462"/>
    <mergeCell ref="B344:I344"/>
    <mergeCell ref="B341:I343"/>
    <mergeCell ref="B345:I345"/>
    <mergeCell ref="B336:I336"/>
    <mergeCell ref="J341:J343"/>
    <mergeCell ref="B475:I475"/>
    <mergeCell ref="B456:I456"/>
    <mergeCell ref="B467:I467"/>
    <mergeCell ref="B472:I472"/>
    <mergeCell ref="B471:I471"/>
    <mergeCell ref="B468:I468"/>
    <mergeCell ref="B469:I469"/>
    <mergeCell ref="B470:I470"/>
    <mergeCell ref="B457:I457"/>
    <mergeCell ref="B458:I458"/>
    <mergeCell ref="J389:J391"/>
    <mergeCell ref="A392:T392"/>
    <mergeCell ref="B463:I463"/>
    <mergeCell ref="B464:I464"/>
    <mergeCell ref="B429:I429"/>
    <mergeCell ref="T449:T451"/>
    <mergeCell ref="B440:I440"/>
    <mergeCell ref="A19:K19"/>
    <mergeCell ref="B459:I459"/>
    <mergeCell ref="B460:I460"/>
    <mergeCell ref="A443:J444"/>
    <mergeCell ref="K449:M450"/>
    <mergeCell ref="N449:P450"/>
    <mergeCell ref="Q449:S450"/>
    <mergeCell ref="A447:T448"/>
    <mergeCell ref="N444:P444"/>
    <mergeCell ref="A449:A451"/>
    <mergeCell ref="J449:J451"/>
    <mergeCell ref="B449:I451"/>
    <mergeCell ref="B454:I454"/>
    <mergeCell ref="T389:T391"/>
    <mergeCell ref="P394:P395"/>
    <mergeCell ref="A401:T404"/>
    <mergeCell ref="S394:S395"/>
    <mergeCell ref="K400:T400"/>
    <mergeCell ref="K414:T414"/>
    <mergeCell ref="A413:J413"/>
    <mergeCell ref="A399:J399"/>
    <mergeCell ref="K399:T399"/>
    <mergeCell ref="A400:J400"/>
    <mergeCell ref="K407:M408"/>
    <mergeCell ref="O4:Q4"/>
    <mergeCell ref="M4:N4"/>
    <mergeCell ref="A11:K11"/>
    <mergeCell ref="M6:N6"/>
    <mergeCell ref="A9:K9"/>
    <mergeCell ref="A10:K10"/>
    <mergeCell ref="M2:T2"/>
    <mergeCell ref="R6:T6"/>
    <mergeCell ref="R3:T3"/>
    <mergeCell ref="R4:T4"/>
    <mergeCell ref="R5:T5"/>
    <mergeCell ref="A4:K4"/>
    <mergeCell ref="M3:N3"/>
    <mergeCell ref="M5:N5"/>
    <mergeCell ref="A1:K1"/>
    <mergeCell ref="A3:K3"/>
    <mergeCell ref="B267:I267"/>
    <mergeCell ref="A5:K5"/>
    <mergeCell ref="A6:K8"/>
    <mergeCell ref="B359:T359"/>
    <mergeCell ref="B362:T362"/>
    <mergeCell ref="B349:I349"/>
    <mergeCell ref="A277:A279"/>
    <mergeCell ref="B280:I280"/>
    <mergeCell ref="B281:I281"/>
    <mergeCell ref="B288:I288"/>
    <mergeCell ref="B286:I286"/>
    <mergeCell ref="B287:I287"/>
    <mergeCell ref="B319:I319"/>
    <mergeCell ref="M15:T15"/>
    <mergeCell ref="A20:K20"/>
    <mergeCell ref="A18:K18"/>
    <mergeCell ref="A2:K2"/>
    <mergeCell ref="O5:Q5"/>
    <mergeCell ref="A16:K16"/>
    <mergeCell ref="A12:K12"/>
    <mergeCell ref="M8:T11"/>
    <mergeCell ref="K259:M260"/>
    <mergeCell ref="U3:X3"/>
    <mergeCell ref="U4:X4"/>
    <mergeCell ref="U5:X5"/>
    <mergeCell ref="U6:X6"/>
    <mergeCell ref="U8:X8"/>
    <mergeCell ref="A507:J507"/>
    <mergeCell ref="A508:J508"/>
    <mergeCell ref="K507:T507"/>
    <mergeCell ref="A445:J445"/>
    <mergeCell ref="A446:J446"/>
    <mergeCell ref="U34:V34"/>
    <mergeCell ref="U11:X16"/>
    <mergeCell ref="Q505:T506"/>
    <mergeCell ref="K385:T385"/>
    <mergeCell ref="A259:A261"/>
    <mergeCell ref="A389:A391"/>
    <mergeCell ref="B389:I391"/>
    <mergeCell ref="O3:Q3"/>
    <mergeCell ref="O6:Q6"/>
    <mergeCell ref="B330:I330"/>
    <mergeCell ref="T341:T343"/>
    <mergeCell ref="B346:I346"/>
    <mergeCell ref="B335:I335"/>
    <mergeCell ref="B361:I361"/>
    <mergeCell ref="R558:R562"/>
    <mergeCell ref="S558:S562"/>
    <mergeCell ref="T558:T562"/>
    <mergeCell ref="A564:A566"/>
    <mergeCell ref="B564:I566"/>
    <mergeCell ref="J564:J566"/>
    <mergeCell ref="K564:K566"/>
    <mergeCell ref="R564:R566"/>
    <mergeCell ref="S564:S566"/>
    <mergeCell ref="T564:T566"/>
    <mergeCell ref="A558:A562"/>
    <mergeCell ref="B558:I562"/>
    <mergeCell ref="J558:J562"/>
    <mergeCell ref="K558:K562"/>
    <mergeCell ref="L558:L562"/>
    <mergeCell ref="M558:M562"/>
    <mergeCell ref="P564:P566"/>
    <mergeCell ref="Q564:Q566"/>
    <mergeCell ref="N568:N569"/>
    <mergeCell ref="O568:O569"/>
    <mergeCell ref="P568:P569"/>
    <mergeCell ref="Q568:Q569"/>
    <mergeCell ref="R568:R569"/>
    <mergeCell ref="S568:S569"/>
    <mergeCell ref="T568:T569"/>
    <mergeCell ref="A570:A571"/>
    <mergeCell ref="B570:I571"/>
    <mergeCell ref="L568:L569"/>
    <mergeCell ref="S570:S571"/>
    <mergeCell ref="T570:T571"/>
    <mergeCell ref="J570:J571"/>
    <mergeCell ref="K570:K571"/>
    <mergeCell ref="L570:L571"/>
    <mergeCell ref="M570:M571"/>
    <mergeCell ref="N570:N571"/>
    <mergeCell ref="O570:O571"/>
    <mergeCell ref="P570:P571"/>
    <mergeCell ref="Q570:Q571"/>
    <mergeCell ref="R570:R571"/>
    <mergeCell ref="K568:K569"/>
    <mergeCell ref="J574:J575"/>
    <mergeCell ref="K574:K575"/>
    <mergeCell ref="L574:L575"/>
    <mergeCell ref="M574:M575"/>
    <mergeCell ref="N574:N575"/>
    <mergeCell ref="O574:O575"/>
    <mergeCell ref="P574:P575"/>
    <mergeCell ref="Q574:Q575"/>
    <mergeCell ref="R574:R575"/>
    <mergeCell ref="A572:T572"/>
    <mergeCell ref="S574:S575"/>
    <mergeCell ref="M568:M569"/>
    <mergeCell ref="T574:T575"/>
    <mergeCell ref="M18:T18"/>
    <mergeCell ref="M19:T19"/>
    <mergeCell ref="A38:T39"/>
    <mergeCell ref="U270:W270"/>
    <mergeCell ref="U289:W289"/>
    <mergeCell ref="B268:I268"/>
    <mergeCell ref="B266:I266"/>
    <mergeCell ref="A255:T256"/>
    <mergeCell ref="M22:T26"/>
    <mergeCell ref="A21:K21"/>
    <mergeCell ref="N259:P260"/>
    <mergeCell ref="B259:I261"/>
    <mergeCell ref="B573:I573"/>
    <mergeCell ref="A568:A569"/>
    <mergeCell ref="J568:J569"/>
    <mergeCell ref="B568:I569"/>
    <mergeCell ref="L564:L566"/>
    <mergeCell ref="M564:M566"/>
    <mergeCell ref="N564:N566"/>
    <mergeCell ref="O564:O566"/>
    <mergeCell ref="U7:X7"/>
    <mergeCell ref="U32:V32"/>
    <mergeCell ref="I29:K30"/>
    <mergeCell ref="U33:V33"/>
    <mergeCell ref="B282:I282"/>
    <mergeCell ref="B285:I285"/>
    <mergeCell ref="B316:I316"/>
    <mergeCell ref="B317:I317"/>
    <mergeCell ref="N296:P297"/>
    <mergeCell ref="Q296:S297"/>
    <mergeCell ref="M14:T14"/>
    <mergeCell ref="A14:K14"/>
    <mergeCell ref="A250:T251"/>
    <mergeCell ref="U300:W300"/>
    <mergeCell ref="U315:W315"/>
    <mergeCell ref="A15:K15"/>
    <mergeCell ref="A17:K17"/>
    <mergeCell ref="M29:T34"/>
    <mergeCell ref="A28:K28"/>
    <mergeCell ref="M20:T20"/>
    <mergeCell ref="A23:K26"/>
    <mergeCell ref="A13:K13"/>
    <mergeCell ref="J277:J279"/>
    <mergeCell ref="M13:T13"/>
    <mergeCell ref="G29:G31"/>
    <mergeCell ref="D29:F30"/>
    <mergeCell ref="B29:C30"/>
    <mergeCell ref="A29:A31"/>
    <mergeCell ref="A257:T258"/>
    <mergeCell ref="T259:T261"/>
    <mergeCell ref="B331:I331"/>
    <mergeCell ref="J326:J328"/>
    <mergeCell ref="N311:P312"/>
    <mergeCell ref="T311:T313"/>
    <mergeCell ref="B299:I299"/>
    <mergeCell ref="B301:I301"/>
    <mergeCell ref="A309:T310"/>
    <mergeCell ref="B322:I322"/>
    <mergeCell ref="A326:A328"/>
    <mergeCell ref="B269:I269"/>
    <mergeCell ref="B270:I270"/>
    <mergeCell ref="B284:I284"/>
    <mergeCell ref="B283:I283"/>
    <mergeCell ref="B265:I265"/>
    <mergeCell ref="K277:M278"/>
    <mergeCell ref="B277:I279"/>
    <mergeCell ref="B329:I329"/>
    <mergeCell ref="T296:T298"/>
    <mergeCell ref="U536:V536"/>
    <mergeCell ref="W536:X536"/>
    <mergeCell ref="U537:V537"/>
    <mergeCell ref="W537:X537"/>
    <mergeCell ref="U538:V538"/>
    <mergeCell ref="W538:X538"/>
    <mergeCell ref="U539:V539"/>
    <mergeCell ref="W539:X539"/>
    <mergeCell ref="H29:H31"/>
    <mergeCell ref="T277:T279"/>
    <mergeCell ref="B302:I302"/>
    <mergeCell ref="B303:I303"/>
    <mergeCell ref="B304:I304"/>
    <mergeCell ref="J311:J313"/>
    <mergeCell ref="U517:X517"/>
    <mergeCell ref="B482:I482"/>
    <mergeCell ref="B481:I481"/>
    <mergeCell ref="B478:I478"/>
    <mergeCell ref="A484:I484"/>
    <mergeCell ref="B483:I483"/>
    <mergeCell ref="B476:I476"/>
    <mergeCell ref="A477:T477"/>
    <mergeCell ref="K486:M486"/>
    <mergeCell ref="B360:I360"/>
    <mergeCell ref="U330:W330"/>
    <mergeCell ref="U345:W345"/>
    <mergeCell ref="U337:W337"/>
    <mergeCell ref="Q311:S312"/>
    <mergeCell ref="A418:T419"/>
    <mergeCell ref="A420:T421"/>
    <mergeCell ref="K422:M423"/>
    <mergeCell ref="N422:P423"/>
    <mergeCell ref="Q422:S423"/>
    <mergeCell ref="A396:I396"/>
    <mergeCell ref="B393:I393"/>
    <mergeCell ref="K398:M398"/>
    <mergeCell ref="A387:T388"/>
    <mergeCell ref="K389:M390"/>
    <mergeCell ref="N389:P390"/>
    <mergeCell ref="Q389:S390"/>
    <mergeCell ref="K413:T413"/>
    <mergeCell ref="T407:T409"/>
    <mergeCell ref="J407:J409"/>
    <mergeCell ref="T394:T395"/>
    <mergeCell ref="N407:P408"/>
    <mergeCell ref="Q407:S408"/>
    <mergeCell ref="Q397:T398"/>
    <mergeCell ref="A414:J414"/>
    <mergeCell ref="A252:A254"/>
    <mergeCell ref="B253:T254"/>
    <mergeCell ref="U271:W271"/>
    <mergeCell ref="A294:T295"/>
    <mergeCell ref="N277:P278"/>
    <mergeCell ref="Q277:S278"/>
    <mergeCell ref="K296:M297"/>
    <mergeCell ref="B300:I300"/>
    <mergeCell ref="B289:I289"/>
    <mergeCell ref="B264:I264"/>
    <mergeCell ref="B262:I262"/>
    <mergeCell ref="B263:I263"/>
    <mergeCell ref="J259:J261"/>
    <mergeCell ref="A290:T290"/>
    <mergeCell ref="B252:T252"/>
    <mergeCell ref="U290:W290"/>
    <mergeCell ref="A296:A298"/>
    <mergeCell ref="B296:I298"/>
    <mergeCell ref="U39:Y46"/>
    <mergeCell ref="U47:Z47"/>
    <mergeCell ref="U59:Y59"/>
    <mergeCell ref="U60:Y75"/>
    <mergeCell ref="U49:Z49"/>
    <mergeCell ref="A275:T276"/>
    <mergeCell ref="Q259:S260"/>
    <mergeCell ref="A50:J50"/>
    <mergeCell ref="K50:T50"/>
    <mergeCell ref="A51:J51"/>
    <mergeCell ref="K51:T51"/>
    <mergeCell ref="A52:J52"/>
    <mergeCell ref="K52:T52"/>
    <mergeCell ref="A53:J53"/>
    <mergeCell ref="K53:T53"/>
    <mergeCell ref="A54:J54"/>
    <mergeCell ref="K54:T54"/>
    <mergeCell ref="A45:J45"/>
    <mergeCell ref="K45:T45"/>
    <mergeCell ref="A46:J46"/>
    <mergeCell ref="K46:T46"/>
    <mergeCell ref="A47:J47"/>
    <mergeCell ref="A110:J110"/>
    <mergeCell ref="K110:T110"/>
    <mergeCell ref="A40:J40"/>
    <mergeCell ref="K40:T40"/>
    <mergeCell ref="A41:J41"/>
    <mergeCell ref="K41:T41"/>
    <mergeCell ref="A42:J42"/>
    <mergeCell ref="K42:T42"/>
    <mergeCell ref="A43:J43"/>
    <mergeCell ref="K43:T43"/>
    <mergeCell ref="A44:J44"/>
    <mergeCell ref="K44:T44"/>
    <mergeCell ref="A62:J62"/>
    <mergeCell ref="K62:T62"/>
    <mergeCell ref="A63:J63"/>
    <mergeCell ref="K63:T63"/>
    <mergeCell ref="A64:J64"/>
    <mergeCell ref="K64:T64"/>
    <mergeCell ref="A55:J55"/>
    <mergeCell ref="K55:T55"/>
    <mergeCell ref="A56:J56"/>
    <mergeCell ref="K56:T56"/>
    <mergeCell ref="A57:J57"/>
    <mergeCell ref="K57:T57"/>
    <mergeCell ref="A58:J58"/>
    <mergeCell ref="K58:T58"/>
    <mergeCell ref="A59:J59"/>
    <mergeCell ref="K59:T59"/>
    <mergeCell ref="K47:T47"/>
    <mergeCell ref="A48:J48"/>
    <mergeCell ref="K48:T48"/>
    <mergeCell ref="A49:J49"/>
    <mergeCell ref="K49:T49"/>
    <mergeCell ref="A60:J60"/>
    <mergeCell ref="K60:T60"/>
    <mergeCell ref="A61:J61"/>
    <mergeCell ref="K61:T61"/>
    <mergeCell ref="A65:J65"/>
    <mergeCell ref="K65:T65"/>
    <mergeCell ref="A66:J66"/>
    <mergeCell ref="K66:T66"/>
    <mergeCell ref="A67:J67"/>
    <mergeCell ref="K67:T67"/>
    <mergeCell ref="A68:J68"/>
    <mergeCell ref="K68:T68"/>
    <mergeCell ref="A69:J69"/>
    <mergeCell ref="K69:T69"/>
    <mergeCell ref="A70:J70"/>
    <mergeCell ref="K70:T70"/>
    <mergeCell ref="A71:J71"/>
    <mergeCell ref="K71:T71"/>
    <mergeCell ref="A72:J72"/>
    <mergeCell ref="K72:T72"/>
    <mergeCell ref="A73:J73"/>
    <mergeCell ref="K73:T73"/>
    <mergeCell ref="A74:J74"/>
    <mergeCell ref="K74:T74"/>
    <mergeCell ref="A75:J75"/>
    <mergeCell ref="K75:T75"/>
    <mergeCell ref="A76:J76"/>
    <mergeCell ref="K76:T76"/>
    <mergeCell ref="A77:J77"/>
    <mergeCell ref="K77:T77"/>
    <mergeCell ref="A78:J78"/>
    <mergeCell ref="K78:T78"/>
    <mergeCell ref="A79:J79"/>
    <mergeCell ref="K79:T79"/>
    <mergeCell ref="A80:J80"/>
    <mergeCell ref="K80:T80"/>
    <mergeCell ref="A81:J81"/>
    <mergeCell ref="K81:T81"/>
    <mergeCell ref="A82:J82"/>
    <mergeCell ref="K82:T82"/>
    <mergeCell ref="A83:J83"/>
    <mergeCell ref="K83:T83"/>
    <mergeCell ref="A84:J84"/>
    <mergeCell ref="K84:T84"/>
    <mergeCell ref="A85:J85"/>
    <mergeCell ref="K85:T85"/>
    <mergeCell ref="A86:J86"/>
    <mergeCell ref="K86:T86"/>
    <mergeCell ref="A87:J87"/>
    <mergeCell ref="K87:T87"/>
    <mergeCell ref="A88:J88"/>
    <mergeCell ref="K88:T88"/>
    <mergeCell ref="A89:J89"/>
    <mergeCell ref="K89:T89"/>
    <mergeCell ref="A90:J90"/>
    <mergeCell ref="K90:T90"/>
    <mergeCell ref="A91:J91"/>
    <mergeCell ref="K91:T91"/>
    <mergeCell ref="A92:J92"/>
    <mergeCell ref="K92:T92"/>
    <mergeCell ref="A93:J93"/>
    <mergeCell ref="K93:T93"/>
    <mergeCell ref="A94:J94"/>
    <mergeCell ref="K94:T94"/>
    <mergeCell ref="A95:J95"/>
    <mergeCell ref="K95:T95"/>
    <mergeCell ref="A96:J96"/>
    <mergeCell ref="K96:T96"/>
    <mergeCell ref="A97:J97"/>
    <mergeCell ref="K97:T97"/>
    <mergeCell ref="A98:J98"/>
    <mergeCell ref="K98:T98"/>
    <mergeCell ref="A99:J99"/>
    <mergeCell ref="K99:T99"/>
    <mergeCell ref="A100:J100"/>
    <mergeCell ref="K100:T100"/>
    <mergeCell ref="A101:J101"/>
    <mergeCell ref="K101:T101"/>
    <mergeCell ref="A102:J102"/>
    <mergeCell ref="K102:T102"/>
    <mergeCell ref="A103:J103"/>
    <mergeCell ref="K103:T103"/>
    <mergeCell ref="A104:J104"/>
    <mergeCell ref="K104:T104"/>
    <mergeCell ref="A105:J105"/>
    <mergeCell ref="K105:T105"/>
    <mergeCell ref="A106:J106"/>
    <mergeCell ref="K106:T106"/>
    <mergeCell ref="A107:J107"/>
    <mergeCell ref="K107:T107"/>
    <mergeCell ref="A108:J108"/>
    <mergeCell ref="K108:T108"/>
    <mergeCell ref="A109:J109"/>
    <mergeCell ref="K109:T109"/>
    <mergeCell ref="K114:T114"/>
    <mergeCell ref="A115:J115"/>
    <mergeCell ref="K115:T115"/>
    <mergeCell ref="A116:J116"/>
    <mergeCell ref="K116:T116"/>
    <mergeCell ref="A117:J117"/>
    <mergeCell ref="K117:T117"/>
    <mergeCell ref="A118:J118"/>
    <mergeCell ref="K118:T118"/>
    <mergeCell ref="A119:J119"/>
    <mergeCell ref="K119:T119"/>
    <mergeCell ref="A120:J120"/>
    <mergeCell ref="K120:T120"/>
    <mergeCell ref="A121:J121"/>
    <mergeCell ref="K121:T121"/>
    <mergeCell ref="A122:J122"/>
    <mergeCell ref="K122:T122"/>
    <mergeCell ref="A123:J123"/>
    <mergeCell ref="K123:T123"/>
    <mergeCell ref="A124:J124"/>
    <mergeCell ref="K124:T124"/>
    <mergeCell ref="A125:J125"/>
    <mergeCell ref="K125:T125"/>
    <mergeCell ref="A126:J126"/>
    <mergeCell ref="K126:T126"/>
    <mergeCell ref="A127:J127"/>
    <mergeCell ref="K127:T127"/>
    <mergeCell ref="A128:J128"/>
    <mergeCell ref="K128:T128"/>
    <mergeCell ref="A129:J129"/>
    <mergeCell ref="K129:T129"/>
    <mergeCell ref="A130:J130"/>
    <mergeCell ref="K130:T130"/>
    <mergeCell ref="A131:J131"/>
    <mergeCell ref="K131:T131"/>
    <mergeCell ref="A132:J132"/>
    <mergeCell ref="K132:T132"/>
    <mergeCell ref="A133:J133"/>
    <mergeCell ref="K133:T133"/>
    <mergeCell ref="A134:J134"/>
    <mergeCell ref="K134:T134"/>
    <mergeCell ref="A135:J135"/>
    <mergeCell ref="K135:T135"/>
    <mergeCell ref="A136:J136"/>
    <mergeCell ref="K136:T136"/>
    <mergeCell ref="A137:J137"/>
    <mergeCell ref="K137:T137"/>
    <mergeCell ref="A138:J138"/>
    <mergeCell ref="K138:T138"/>
    <mergeCell ref="A139:J139"/>
    <mergeCell ref="K139:T139"/>
    <mergeCell ref="A140:J140"/>
    <mergeCell ref="K140:T140"/>
    <mergeCell ref="A141:J141"/>
    <mergeCell ref="K141:T141"/>
    <mergeCell ref="A142:J142"/>
    <mergeCell ref="K142:T142"/>
    <mergeCell ref="A143:J143"/>
    <mergeCell ref="K143:T143"/>
    <mergeCell ref="A144:J144"/>
    <mergeCell ref="K144:T144"/>
    <mergeCell ref="A145:J145"/>
    <mergeCell ref="K145:T145"/>
    <mergeCell ref="A146:J146"/>
    <mergeCell ref="K146:T146"/>
    <mergeCell ref="A147:J147"/>
    <mergeCell ref="K147:T147"/>
    <mergeCell ref="A148:J148"/>
    <mergeCell ref="K148:T148"/>
    <mergeCell ref="A149:J149"/>
    <mergeCell ref="K149:T149"/>
    <mergeCell ref="A150:J150"/>
    <mergeCell ref="K150:T150"/>
    <mergeCell ref="A151:J151"/>
    <mergeCell ref="K151:T151"/>
    <mergeCell ref="A152:J152"/>
    <mergeCell ref="K152:T152"/>
    <mergeCell ref="A153:J153"/>
    <mergeCell ref="K153:T153"/>
    <mergeCell ref="A154:J154"/>
    <mergeCell ref="K154:T154"/>
    <mergeCell ref="A155:J155"/>
    <mergeCell ref="K155:T155"/>
    <mergeCell ref="A156:J156"/>
    <mergeCell ref="K156:T156"/>
    <mergeCell ref="A157:J157"/>
    <mergeCell ref="K157:T157"/>
    <mergeCell ref="A158:J158"/>
    <mergeCell ref="K158:T158"/>
    <mergeCell ref="A159:J159"/>
    <mergeCell ref="K159:T159"/>
    <mergeCell ref="A160:J160"/>
    <mergeCell ref="K160:T160"/>
    <mergeCell ref="A161:J161"/>
    <mergeCell ref="K161:T161"/>
    <mergeCell ref="A162:J162"/>
    <mergeCell ref="K162:T162"/>
    <mergeCell ref="A163:J163"/>
    <mergeCell ref="K163:T163"/>
    <mergeCell ref="A164:J164"/>
    <mergeCell ref="K164:T164"/>
    <mergeCell ref="A165:J165"/>
    <mergeCell ref="K165:T165"/>
    <mergeCell ref="A166:J166"/>
    <mergeCell ref="K166:T166"/>
    <mergeCell ref="A167:J167"/>
    <mergeCell ref="K167:T167"/>
    <mergeCell ref="A168:J168"/>
    <mergeCell ref="K168:T168"/>
    <mergeCell ref="A169:J169"/>
    <mergeCell ref="K169:T169"/>
    <mergeCell ref="A170:J170"/>
    <mergeCell ref="K170:T170"/>
    <mergeCell ref="A171:J171"/>
    <mergeCell ref="K171:T171"/>
    <mergeCell ref="A172:J172"/>
    <mergeCell ref="K172:T172"/>
    <mergeCell ref="A173:J173"/>
    <mergeCell ref="K173:T173"/>
    <mergeCell ref="A174:J174"/>
    <mergeCell ref="K174:T174"/>
    <mergeCell ref="A175:J175"/>
    <mergeCell ref="K175:T175"/>
    <mergeCell ref="A176:J176"/>
    <mergeCell ref="K176:T176"/>
    <mergeCell ref="A177:J177"/>
    <mergeCell ref="K177:T177"/>
    <mergeCell ref="A178:J178"/>
    <mergeCell ref="K178:T178"/>
    <mergeCell ref="A179:J179"/>
    <mergeCell ref="K179:T179"/>
    <mergeCell ref="A180:J180"/>
    <mergeCell ref="K180:T180"/>
    <mergeCell ref="A181:J181"/>
    <mergeCell ref="K181:T181"/>
    <mergeCell ref="A182:J182"/>
    <mergeCell ref="K182:T182"/>
    <mergeCell ref="A183:J183"/>
    <mergeCell ref="K183:T183"/>
    <mergeCell ref="A184:J184"/>
    <mergeCell ref="K184:T184"/>
    <mergeCell ref="A185:J185"/>
    <mergeCell ref="K185:T185"/>
    <mergeCell ref="A186:J186"/>
    <mergeCell ref="K186:T186"/>
    <mergeCell ref="A187:J187"/>
    <mergeCell ref="K187:T187"/>
    <mergeCell ref="A188:J188"/>
    <mergeCell ref="K188:T188"/>
    <mergeCell ref="A189:J189"/>
    <mergeCell ref="K189:T189"/>
    <mergeCell ref="A190:J190"/>
    <mergeCell ref="K190:T190"/>
    <mergeCell ref="A191:J191"/>
    <mergeCell ref="K191:T191"/>
    <mergeCell ref="A192:J192"/>
    <mergeCell ref="K192:T192"/>
    <mergeCell ref="A193:J193"/>
    <mergeCell ref="K193:T193"/>
    <mergeCell ref="A194:J194"/>
    <mergeCell ref="K194:T194"/>
    <mergeCell ref="A195:J195"/>
    <mergeCell ref="K195:T195"/>
    <mergeCell ref="A196:J196"/>
    <mergeCell ref="K196:T196"/>
    <mergeCell ref="A197:J197"/>
    <mergeCell ref="K197:T197"/>
    <mergeCell ref="A198:J198"/>
    <mergeCell ref="K198:T198"/>
    <mergeCell ref="A199:J199"/>
    <mergeCell ref="K199:T199"/>
    <mergeCell ref="A200:J200"/>
    <mergeCell ref="K200:T200"/>
    <mergeCell ref="A201:J201"/>
    <mergeCell ref="K201:T201"/>
    <mergeCell ref="A202:J202"/>
    <mergeCell ref="K202:T202"/>
    <mergeCell ref="A203:J203"/>
    <mergeCell ref="K203:T203"/>
    <mergeCell ref="A204:J204"/>
    <mergeCell ref="K204:T204"/>
    <mergeCell ref="A205:J205"/>
    <mergeCell ref="K205:T205"/>
    <mergeCell ref="A206:J206"/>
    <mergeCell ref="K206:T206"/>
    <mergeCell ref="A207:J207"/>
    <mergeCell ref="K207:T207"/>
    <mergeCell ref="A208:J208"/>
    <mergeCell ref="K208:T208"/>
    <mergeCell ref="A209:J209"/>
    <mergeCell ref="K209:T209"/>
    <mergeCell ref="A210:J210"/>
    <mergeCell ref="K210:T210"/>
    <mergeCell ref="A211:J211"/>
    <mergeCell ref="K211:T211"/>
    <mergeCell ref="A212:J212"/>
    <mergeCell ref="K212:T212"/>
    <mergeCell ref="A213:J213"/>
    <mergeCell ref="K213:T213"/>
    <mergeCell ref="A223:J223"/>
    <mergeCell ref="K223:T223"/>
    <mergeCell ref="A214:J214"/>
    <mergeCell ref="K214:T214"/>
    <mergeCell ref="A215:J215"/>
    <mergeCell ref="K215:T215"/>
    <mergeCell ref="A216:J216"/>
    <mergeCell ref="K216:T216"/>
    <mergeCell ref="A217:J217"/>
    <mergeCell ref="K217:T217"/>
    <mergeCell ref="A218:J218"/>
    <mergeCell ref="K218:T218"/>
    <mergeCell ref="B437:I437"/>
    <mergeCell ref="B430:I430"/>
    <mergeCell ref="A35:K37"/>
    <mergeCell ref="A351:T352"/>
    <mergeCell ref="A229:J229"/>
    <mergeCell ref="K229:T229"/>
    <mergeCell ref="A224:J224"/>
    <mergeCell ref="K224:T224"/>
    <mergeCell ref="A225:J225"/>
    <mergeCell ref="K225:T225"/>
    <mergeCell ref="A226:J226"/>
    <mergeCell ref="K226:T226"/>
    <mergeCell ref="A227:J227"/>
    <mergeCell ref="K227:T227"/>
    <mergeCell ref="A228:J228"/>
    <mergeCell ref="K228:T228"/>
    <mergeCell ref="A219:J219"/>
    <mergeCell ref="K219:T219"/>
    <mergeCell ref="A220:J220"/>
    <mergeCell ref="K220:T220"/>
    <mergeCell ref="A221:J221"/>
    <mergeCell ref="K221:T221"/>
    <mergeCell ref="A222:J222"/>
    <mergeCell ref="K222:T222"/>
  </mergeCells>
  <phoneticPr fontId="4" type="noConversion"/>
  <conditionalFormatting sqref="U3:U8">
    <cfRule type="cellIs" dxfId="76" priority="74" operator="equal">
      <formula>SUM($B$32:$J$32)</formula>
    </cfRule>
    <cfRule type="cellIs" dxfId="75" priority="76" operator="equal">
      <formula>52</formula>
    </cfRule>
    <cfRule type="cellIs" dxfId="74" priority="75" operator="lessThan">
      <formula>"(SUM(B28:K28)=52"</formula>
    </cfRule>
    <cfRule type="cellIs" dxfId="73" priority="77" operator="equal">
      <formula>$K$32</formula>
    </cfRule>
    <cfRule type="cellIs" dxfId="72" priority="69" operator="equal">
      <formula>"Trebuie alocate cel puțin 20 de ore pe săptămână"</formula>
    </cfRule>
    <cfRule type="cellIs" dxfId="71" priority="70" operator="equal">
      <formula>"Suma trebuie să fie 52"</formula>
    </cfRule>
    <cfRule type="cellIs" dxfId="70" priority="71" operator="equal">
      <formula>"Corect"</formula>
    </cfRule>
    <cfRule type="cellIs" dxfId="69" priority="73" operator="equal">
      <formula>"Corect"</formula>
    </cfRule>
    <cfRule type="cellIs" dxfId="68" priority="72" operator="equal">
      <formula>"Suma trebuie să fie 52"</formula>
    </cfRule>
    <cfRule type="cellIs" dxfId="67" priority="78" operator="equal">
      <formula>$B$32:$K$32=52</formula>
    </cfRule>
    <cfRule type="cellIs" dxfId="66" priority="79" operator="equal">
      <formula>"NU e bine"</formula>
    </cfRule>
    <cfRule type="cellIs" dxfId="65" priority="80" operator="equal">
      <formula>"E bine"</formula>
    </cfRule>
  </conditionalFormatting>
  <conditionalFormatting sqref="U32:U34 U517 L33:L34">
    <cfRule type="cellIs" dxfId="64" priority="257" operator="equal">
      <formula>"E bine"</formula>
    </cfRule>
  </conditionalFormatting>
  <conditionalFormatting sqref="U32:U34 U517">
    <cfRule type="cellIs" dxfId="63" priority="256" operator="equal">
      <formula>"NU e bine"</formula>
    </cfRule>
  </conditionalFormatting>
  <conditionalFormatting sqref="U270">
    <cfRule type="containsText" dxfId="62" priority="46" operator="containsText" text="Sunt necesare cel puțin 32 de credite">
      <formula>NOT(ISERROR(SEARCH("Sunt necesare cel puțin 32 de credite",U270)))</formula>
    </cfRule>
  </conditionalFormatting>
  <conditionalFormatting sqref="U289">
    <cfRule type="containsText" dxfId="61" priority="66" operator="containsText" text="Sunt necesare cel puțin 32 de credite">
      <formula>NOT(ISERROR(SEARCH("Sunt necesare cel puțin 32 de credite",U289)))</formula>
    </cfRule>
  </conditionalFormatting>
  <conditionalFormatting sqref="U300">
    <cfRule type="containsText" dxfId="60" priority="44" operator="containsText" text="Sunt necesare cel puțin 30 de credite">
      <formula>NOT(ISERROR(SEARCH("Sunt necesare cel puțin 30 de credite",U300)))</formula>
    </cfRule>
  </conditionalFormatting>
  <conditionalFormatting sqref="U315">
    <cfRule type="containsText" dxfId="59" priority="42" operator="containsText" text="Sunt necesare cel puțin 30 de credite">
      <formula>NOT(ISERROR(SEARCH("Sunt necesare cel puțin 30 de credite",U315)))</formula>
    </cfRule>
  </conditionalFormatting>
  <conditionalFormatting sqref="U330">
    <cfRule type="containsText" dxfId="58" priority="40" operator="containsText" text="Sunt necesare cel puțin 30 de credite">
      <formula>NOT(ISERROR(SEARCH("Sunt necesare cel puțin 30 de credite",U330)))</formula>
    </cfRule>
  </conditionalFormatting>
  <conditionalFormatting sqref="U345">
    <cfRule type="containsText" dxfId="57" priority="38" operator="containsText" text="Sunt necesare cel puțin 30 de credite">
      <formula>NOT(ISERROR(SEARCH("Sunt necesare cel puțin 30 de credite",U345)))</formula>
    </cfRule>
  </conditionalFormatting>
  <conditionalFormatting sqref="U525">
    <cfRule type="cellIs" dxfId="56" priority="20" operator="lessThan">
      <formula>"(SUM(B28:K28)=52"</formula>
    </cfRule>
    <cfRule type="cellIs" dxfId="55" priority="22" operator="equal">
      <formula>$K$32</formula>
    </cfRule>
    <cfRule type="cellIs" dxfId="54" priority="23" operator="equal">
      <formula>$B$32:$K$32=52</formula>
    </cfRule>
    <cfRule type="cellIs" dxfId="53" priority="24" operator="equal">
      <formula>"Suma trebuie să fie 52"</formula>
    </cfRule>
    <cfRule type="cellIs" dxfId="52" priority="25" operator="equal">
      <formula>"Corect"</formula>
    </cfRule>
    <cfRule type="cellIs" dxfId="51" priority="26" operator="equal">
      <formula>"NU e bine"</formula>
    </cfRule>
    <cfRule type="cellIs" dxfId="50" priority="21" operator="equal">
      <formula>52</formula>
    </cfRule>
    <cfRule type="cellIs" dxfId="49" priority="27" operator="equal">
      <formula>"E bine"</formula>
    </cfRule>
    <cfRule type="cellIs" dxfId="48" priority="19" operator="equal">
      <formula>SUM($B$32:$J$32)</formula>
    </cfRule>
    <cfRule type="cellIs" dxfId="47" priority="16" operator="equal">
      <formula>"Bilanțul general nu corespunde cu Bilanțul pe tipuri de discipline"</formula>
    </cfRule>
    <cfRule type="cellIs" dxfId="46" priority="17" operator="equal">
      <formula>"Suma trebuie să fie 52"</formula>
    </cfRule>
    <cfRule type="cellIs" dxfId="45" priority="18" operator="equal">
      <formula>"Corect"</formula>
    </cfRule>
  </conditionalFormatting>
  <conditionalFormatting sqref="U527">
    <cfRule type="cellIs" dxfId="44" priority="15" operator="equal">
      <formula>"E bine"</formula>
    </cfRule>
    <cfRule type="cellIs" dxfId="43" priority="10" operator="equal">
      <formula>$K$32</formula>
    </cfRule>
    <cfRule type="cellIs" dxfId="42" priority="9" operator="equal">
      <formula>52</formula>
    </cfRule>
    <cfRule type="cellIs" dxfId="41" priority="8" operator="lessThan">
      <formula>"(SUM(B28:K28)=52"</formula>
    </cfRule>
    <cfRule type="cellIs" dxfId="40" priority="6" operator="equal">
      <formula>"Corect"</formula>
    </cfRule>
    <cfRule type="cellIs" dxfId="39" priority="5" operator="equal">
      <formula>"Suma trebuie să fie 52"</formula>
    </cfRule>
    <cfRule type="cellIs" dxfId="38" priority="4" operator="equal">
      <formula>"Bilanțul general nu corespunde cu Bilanțul pe tipuri de discipline"</formula>
    </cfRule>
    <cfRule type="cellIs" dxfId="37" priority="14" operator="equal">
      <formula>"NU e bine"</formula>
    </cfRule>
    <cfRule type="cellIs" dxfId="36" priority="13" operator="equal">
      <formula>"Corect"</formula>
    </cfRule>
    <cfRule type="cellIs" dxfId="35" priority="12" operator="equal">
      <formula>"Suma trebuie să fie 52"</formula>
    </cfRule>
    <cfRule type="cellIs" dxfId="34" priority="11" operator="equal">
      <formula>$B$32:$K$32=52</formula>
    </cfRule>
    <cfRule type="cellIs" dxfId="33" priority="7" operator="equal">
      <formula>SUM($B$32:$J$32)</formula>
    </cfRule>
  </conditionalFormatting>
  <conditionalFormatting sqref="U32:V32">
    <cfRule type="cellIs" dxfId="32" priority="110" operator="equal">
      <formula>"Correct"</formula>
    </cfRule>
  </conditionalFormatting>
  <conditionalFormatting sqref="U32:V34">
    <cfRule type="cellIs" dxfId="31" priority="249" operator="equal">
      <formula>"Suma trebuie să fie 52"</formula>
    </cfRule>
    <cfRule type="cellIs" dxfId="30" priority="251" operator="equal">
      <formula>SUM($B$32:$J$32)</formula>
    </cfRule>
    <cfRule type="cellIs" dxfId="29" priority="252" operator="lessThan">
      <formula>"(SUM(B28:K28)=52"</formula>
    </cfRule>
    <cfRule type="cellIs" dxfId="28" priority="253" operator="equal">
      <formula>52</formula>
    </cfRule>
    <cfRule type="cellIs" dxfId="27" priority="254" operator="equal">
      <formula>$K$32</formula>
    </cfRule>
    <cfRule type="cellIs" dxfId="26" priority="255" operator="equal">
      <formula>$B$32:$K$32=52</formula>
    </cfRule>
    <cfRule type="cellIs" dxfId="25" priority="250" operator="equal">
      <formula>"Corect"</formula>
    </cfRule>
  </conditionalFormatting>
  <conditionalFormatting sqref="U517:V517 U32:V34">
    <cfRule type="cellIs" dxfId="24" priority="244" operator="equal">
      <formula>"Suma trebuie să fie 52"</formula>
    </cfRule>
  </conditionalFormatting>
  <conditionalFormatting sqref="U517:V517">
    <cfRule type="cellIs" dxfId="23" priority="223" operator="equal">
      <formula>"Suma trebuie să fie 52"</formula>
    </cfRule>
    <cfRule type="cellIs" dxfId="22" priority="224" operator="equal">
      <formula>"Corect"</formula>
    </cfRule>
    <cfRule type="cellIs" dxfId="21" priority="225" operator="equal">
      <formula>SUM($B$32:$J$32)</formula>
    </cfRule>
    <cfRule type="cellIs" dxfId="20" priority="226" operator="lessThan">
      <formula>"(SUM(B28:K28)=52"</formula>
    </cfRule>
    <cfRule type="cellIs" dxfId="19" priority="227" operator="equal">
      <formula>52</formula>
    </cfRule>
    <cfRule type="cellIs" dxfId="18" priority="228" operator="equal">
      <formula>$K$32</formula>
    </cfRule>
    <cfRule type="cellIs" dxfId="17" priority="229" operator="equal">
      <formula>$B$32:$K$32=52</formula>
    </cfRule>
    <cfRule type="cellIs" dxfId="16" priority="220" operator="equal">
      <formula>"Nu corespunde cu tabelul de opționale"</formula>
    </cfRule>
  </conditionalFormatting>
  <conditionalFormatting sqref="U270:W270">
    <cfRule type="containsText" dxfId="15" priority="45" operator="containsText" text="Corect">
      <formula>NOT(ISERROR(SEARCH("Corect",U270)))</formula>
    </cfRule>
  </conditionalFormatting>
  <conditionalFormatting sqref="U271:W271 W273 U274:W274 U290:W290 U307:W307 U323:W323 U337:W337 U351:W351">
    <cfRule type="cellIs" dxfId="14" priority="245" operator="equal">
      <formula>"E trebuie să fie cel puțin egal cu C+VP"</formula>
    </cfRule>
    <cfRule type="cellIs" dxfId="13" priority="246" operator="equal">
      <formula>"Corect"</formula>
    </cfRule>
  </conditionalFormatting>
  <conditionalFormatting sqref="U289:W289">
    <cfRule type="containsText" dxfId="12" priority="65" operator="containsText" text="Corect">
      <formula>NOT(ISERROR(SEARCH("Corect",U289)))</formula>
    </cfRule>
  </conditionalFormatting>
  <conditionalFormatting sqref="U300:W300">
    <cfRule type="containsText" dxfId="11" priority="43" operator="containsText" text="Corect">
      <formula>NOT(ISERROR(SEARCH("Corect",U300)))</formula>
    </cfRule>
  </conditionalFormatting>
  <conditionalFormatting sqref="U315:W315">
    <cfRule type="containsText" dxfId="10" priority="41" operator="containsText" text="Corect">
      <formula>NOT(ISERROR(SEARCH("Corect",U315)))</formula>
    </cfRule>
  </conditionalFormatting>
  <conditionalFormatting sqref="U330:W330">
    <cfRule type="containsText" dxfId="9" priority="39" operator="containsText" text="Corect">
      <formula>NOT(ISERROR(SEARCH("Corect",U330)))</formula>
    </cfRule>
  </conditionalFormatting>
  <conditionalFormatting sqref="U345:W345">
    <cfRule type="containsText" dxfId="8" priority="37" operator="containsText" text="Corect">
      <formula>NOT(ISERROR(SEARCH("Corect",U345)))</formula>
    </cfRule>
  </conditionalFormatting>
  <conditionalFormatting sqref="U517:X517 U32:V34">
    <cfRule type="cellIs" dxfId="7" priority="247" operator="equal">
      <formula>"Corect"</formula>
    </cfRule>
  </conditionalFormatting>
  <conditionalFormatting sqref="U538:X539">
    <cfRule type="cellIs" dxfId="6" priority="3" operator="equal">
      <formula>"Corect"</formula>
    </cfRule>
    <cfRule type="cellIs" dxfId="5" priority="2" operator="equal">
      <formula>"Ați pierdut unele discipline"</formula>
    </cfRule>
    <cfRule type="cellIs" dxfId="4" priority="1" operator="equal">
      <formula>"Ați dublat unele discipline"</formula>
    </cfRule>
  </conditionalFormatting>
  <conditionalFormatting sqref="V308:W308">
    <cfRule type="containsText" dxfId="3" priority="53" operator="containsText" text="Corect">
      <formula>NOT(ISERROR(SEARCH("Corect",V308)))</formula>
    </cfRule>
  </conditionalFormatting>
  <conditionalFormatting sqref="V338:W338">
    <cfRule type="containsText" dxfId="2" priority="51" operator="containsText" text="Corect">
      <formula>NOT(ISERROR(SEARCH("Corect",V338)))</formula>
    </cfRule>
  </conditionalFormatting>
  <conditionalFormatting sqref="V352:W352">
    <cfRule type="containsText" dxfId="1" priority="47" operator="containsText" text="Corect">
      <formula>NOT(ISERROR(SEARCH("Corect",V352)))</formula>
    </cfRule>
  </conditionalFormatting>
  <conditionalFormatting sqref="W272">
    <cfRule type="containsText" dxfId="0" priority="55" operator="containsText" text="Corect">
      <formula>NOT(ISERROR(SEARCH("Corect",W272)))</formula>
    </cfRule>
  </conditionalFormatting>
  <dataValidations disablePrompts="1" count="8">
    <dataValidation type="list" allowBlank="1" showInputMessage="1" showErrorMessage="1" sqref="R570 R574 R551 R568" xr:uid="{00000000-0002-0000-0000-000000000000}">
      <formula1>$R$261</formula1>
    </dataValidation>
    <dataValidation type="list" allowBlank="1" showInputMessage="1" showErrorMessage="1" sqref="Q564 Q558 Q573:Q574 Q551 Q553" xr:uid="{00000000-0002-0000-0000-000001000000}">
      <formula1>$Q$261</formula1>
    </dataValidation>
    <dataValidation type="list" allowBlank="1" showInputMessage="1" showErrorMessage="1" sqref="S574 S551" xr:uid="{00000000-0002-0000-0000-000002000000}">
      <formula1>$S$261</formula1>
    </dataValidation>
    <dataValidation type="list" allowBlank="1" showInputMessage="1" showErrorMessage="1" sqref="B496:I499 B440:I440 B478:I482 B453:I475 B426:I437 B502:I502" xr:uid="{00000000-0002-0000-0000-000003000000}">
      <formula1>$B$259:$B$386</formula1>
    </dataValidation>
    <dataValidation type="list" allowBlank="1" showInputMessage="1" showErrorMessage="1" sqref="T393:T394 T262:T269 T280:T288 T299:T305 T314:T321 T344:T349 T360:T361 T367:T370 T372:T375 T363:T365 T377:T380 T329:T335" xr:uid="{00000000-0002-0000-0000-000004000000}">
      <formula1>"DF, DD, DS, DC"</formula1>
    </dataValidation>
    <dataValidation type="list" allowBlank="1" showInputMessage="1" showErrorMessage="1" sqref="Q329:Q335 Q393:Q394 Q262:Q269 Q280:Q288 Q299:Q305 Q314:Q321 Q344:Q349 Q360:Q361 Q367:Q370 Q372:Q375 Q363:Q365 Q377:Q380" xr:uid="{00000000-0002-0000-0000-000005000000}">
      <formula1>"E"</formula1>
    </dataValidation>
    <dataValidation type="list" allowBlank="1" showInputMessage="1" showErrorMessage="1" sqref="R329:R335 R393:R394 R262:R269 R280:R288 R299:R305 R314:R321 R344:R349 R360:R361 R367:R370 R372:R375 R363:R365 R377:R380" xr:uid="{00000000-0002-0000-0000-000006000000}">
      <formula1>"C"</formula1>
    </dataValidation>
    <dataValidation type="list" allowBlank="1" showInputMessage="1" showErrorMessage="1" sqref="S329:S335 S393:S394 S262:S269 S280:S288 S299:S305 S314:S321 S344:S349 S360:S361 S367:S370 S372:S375 S363:S365 S377:S380" xr:uid="{00000000-0002-0000-0000-000007000000}">
      <formula1>"VP"</formula1>
    </dataValidation>
  </dataValidations>
  <hyperlinks>
    <hyperlink ref="U49" r:id="rId1" display="www.anc.edu.ro/registrul-national-al-calificarilor-din-invatamantul-superior-rncis " xr:uid="{C19426F8-FDEC-4B55-B1A6-A2B371B2F5F0}"/>
    <hyperlink ref="U47" r:id="rId2" xr:uid="{BB47EAB4-CB3B-4CBE-8F1E-02CF95B476E6}"/>
    <hyperlink ref="U59" r:id="rId3" xr:uid="{39E9F382-266D-4246-B5C3-332577016030}"/>
  </hyperlinks>
  <pageMargins left="0.70866141732283472" right="0.70866141732283472" top="0.74803149606299213" bottom="0.74803149606299213" header="0.31496062992125984" footer="0.39370078740157483"/>
  <pageSetup paperSize="9" orientation="landscape" blackAndWhite="1" r:id="rId4"/>
  <headerFooter differentFirst="1">
    <oddHeader>&amp;RPag. &amp;P</oddHeader>
    <firstFooter>&amp;LRECTOR,
Prof. univ. dr. Adrian-Olimpiu Petrușel&amp;CDECAN,
Prof. univ. dr. Călin Emilian HINȚEA&amp;RDIRECTOR DE DEPARTAMENT,
Prof. univ. dr. Radu-Mihai MEZA</firstFooter>
  </headerFooter>
  <rowBreaks count="12" manualBreakCount="12">
    <brk id="37" max="25" man="1"/>
    <brk id="95" max="16383" man="1"/>
    <brk id="254" max="16383" man="1"/>
    <brk id="274" max="16383" man="1"/>
    <brk id="293" max="16383" man="1"/>
    <brk id="308" max="16383" man="1"/>
    <brk id="323" max="16383" man="1"/>
    <brk id="338" max="16383" man="1"/>
    <brk id="353" max="16383" man="1"/>
    <brk id="417" max="16383" man="1"/>
    <brk id="446" max="16383" man="1"/>
    <brk id="542" max="16383" man="1"/>
  </rowBreaks>
  <ignoredErrors>
    <ignoredError sqref="M517" unlockedFormula="1"/>
  </ignoredError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35"/>
  <sheetViews>
    <sheetView view="pageLayout" zoomScaleNormal="150" workbookViewId="0">
      <selection activeCell="A13" sqref="A13:L14"/>
    </sheetView>
  </sheetViews>
  <sheetFormatPr defaultRowHeight="15" x14ac:dyDescent="0.25"/>
  <cols>
    <col min="1" max="1" width="9.140625" customWidth="1"/>
    <col min="6" max="7" width="10.28515625" customWidth="1"/>
    <col min="8" max="8" width="10.7109375" customWidth="1"/>
    <col min="9" max="9" width="8.5703125" customWidth="1"/>
    <col min="10" max="10" width="8.140625" customWidth="1"/>
    <col min="11" max="11" width="9.42578125" customWidth="1"/>
    <col min="12" max="12" width="9.140625" customWidth="1"/>
    <col min="14" max="14" width="9.140625" customWidth="1"/>
  </cols>
  <sheetData>
    <row r="1" spans="1:14" x14ac:dyDescent="0.25">
      <c r="A1" s="493" t="s">
        <v>139</v>
      </c>
      <c r="B1" s="493"/>
      <c r="C1" s="493"/>
      <c r="D1" s="493"/>
      <c r="E1" s="493"/>
      <c r="F1" s="493"/>
      <c r="G1" s="493"/>
      <c r="H1" s="493"/>
      <c r="I1" s="493"/>
      <c r="J1" s="493"/>
      <c r="K1" s="493"/>
      <c r="L1" s="493"/>
      <c r="M1" s="493"/>
      <c r="N1" s="493"/>
    </row>
    <row r="2" spans="1:14" x14ac:dyDescent="0.25">
      <c r="A2" s="492" t="str">
        <f>Plan!A6</f>
        <v>Programul de studii: JURNALISM (în limba maghiară) / JOURNALISM (in Hungarian) / ÚJSÁGÍRÁS (magyar nyelven)</v>
      </c>
      <c r="B2" s="492"/>
      <c r="C2" s="492"/>
      <c r="D2" s="492"/>
      <c r="E2" s="492"/>
      <c r="F2" s="492"/>
      <c r="G2" s="492"/>
      <c r="H2" s="492"/>
      <c r="I2" s="492"/>
      <c r="J2" s="492"/>
      <c r="K2" s="492"/>
      <c r="L2" s="492"/>
      <c r="M2" s="492"/>
      <c r="N2" s="492"/>
    </row>
    <row r="3" spans="1:14" x14ac:dyDescent="0.25">
      <c r="A3" s="492"/>
      <c r="B3" s="492"/>
      <c r="C3" s="492"/>
      <c r="D3" s="492"/>
      <c r="E3" s="492"/>
      <c r="F3" s="492"/>
      <c r="G3" s="492"/>
      <c r="H3" s="492"/>
      <c r="I3" s="492"/>
      <c r="J3" s="492"/>
      <c r="K3" s="492"/>
      <c r="L3" s="492"/>
      <c r="M3" s="492"/>
      <c r="N3" s="492"/>
    </row>
    <row r="4" spans="1:14" x14ac:dyDescent="0.25">
      <c r="A4" s="492"/>
      <c r="B4" s="492"/>
      <c r="C4" s="492"/>
      <c r="D4" s="492"/>
      <c r="E4" s="492"/>
      <c r="F4" s="492"/>
      <c r="G4" s="492"/>
      <c r="H4" s="492"/>
      <c r="I4" s="492"/>
      <c r="J4" s="492"/>
      <c r="K4" s="492"/>
      <c r="L4" s="492"/>
      <c r="M4" s="492"/>
      <c r="N4" s="492"/>
    </row>
    <row r="5" spans="1:14" x14ac:dyDescent="0.25">
      <c r="A5" s="492"/>
      <c r="B5" s="492"/>
      <c r="C5" s="492"/>
      <c r="D5" s="492"/>
      <c r="E5" s="492"/>
      <c r="F5" s="492"/>
      <c r="G5" s="492"/>
      <c r="H5" s="492"/>
      <c r="I5" s="492"/>
      <c r="J5" s="492"/>
      <c r="K5" s="492"/>
      <c r="L5" s="492"/>
      <c r="M5" s="492"/>
      <c r="N5" s="492"/>
    </row>
    <row r="6" spans="1:14" x14ac:dyDescent="0.25">
      <c r="A6" s="494" t="s">
        <v>116</v>
      </c>
      <c r="B6" s="494"/>
      <c r="C6" s="494"/>
      <c r="D6" s="494"/>
      <c r="E6" s="494"/>
      <c r="F6" s="494"/>
      <c r="G6" s="494"/>
      <c r="H6" s="494"/>
      <c r="I6" s="494"/>
      <c r="J6" s="494"/>
      <c r="K6" s="494"/>
      <c r="L6" s="494"/>
      <c r="M6" s="495"/>
      <c r="N6" s="495"/>
    </row>
    <row r="7" spans="1:14" x14ac:dyDescent="0.25">
      <c r="A7" s="496" t="s">
        <v>117</v>
      </c>
      <c r="B7" s="497"/>
      <c r="C7" s="497"/>
      <c r="D7" s="497"/>
      <c r="E7" s="497"/>
      <c r="F7" s="497"/>
      <c r="G7" s="497"/>
      <c r="H7" s="497"/>
      <c r="I7" s="497"/>
      <c r="J7" s="497"/>
      <c r="K7" s="497"/>
      <c r="L7" s="497"/>
      <c r="M7" s="500" t="s">
        <v>113</v>
      </c>
      <c r="N7" s="500"/>
    </row>
    <row r="8" spans="1:14" x14ac:dyDescent="0.25">
      <c r="A8" s="498"/>
      <c r="B8" s="499"/>
      <c r="C8" s="499"/>
      <c r="D8" s="499"/>
      <c r="E8" s="499"/>
      <c r="F8" s="499"/>
      <c r="G8" s="499"/>
      <c r="H8" s="499"/>
      <c r="I8" s="499"/>
      <c r="J8" s="499"/>
      <c r="K8" s="499"/>
      <c r="L8" s="499"/>
      <c r="M8" s="500"/>
      <c r="N8" s="500"/>
    </row>
    <row r="9" spans="1:14" x14ac:dyDescent="0.25">
      <c r="A9" s="485" t="s">
        <v>624</v>
      </c>
      <c r="B9" s="486"/>
      <c r="C9" s="486"/>
      <c r="D9" s="486"/>
      <c r="E9" s="486"/>
      <c r="F9" s="486"/>
      <c r="G9" s="486"/>
      <c r="H9" s="486"/>
      <c r="I9" s="486"/>
      <c r="J9" s="486"/>
      <c r="K9" s="486"/>
      <c r="L9" s="487"/>
      <c r="M9" s="491"/>
      <c r="N9" s="491"/>
    </row>
    <row r="10" spans="1:14" x14ac:dyDescent="0.25">
      <c r="A10" s="488"/>
      <c r="B10" s="489"/>
      <c r="C10" s="489"/>
      <c r="D10" s="489"/>
      <c r="E10" s="489"/>
      <c r="F10" s="489"/>
      <c r="G10" s="489"/>
      <c r="H10" s="489"/>
      <c r="I10" s="489"/>
      <c r="J10" s="489"/>
      <c r="K10" s="489"/>
      <c r="L10" s="490"/>
      <c r="M10" s="491"/>
      <c r="N10" s="491"/>
    </row>
    <row r="11" spans="1:14" x14ac:dyDescent="0.25">
      <c r="A11" s="485" t="s">
        <v>625</v>
      </c>
      <c r="B11" s="486"/>
      <c r="C11" s="486"/>
      <c r="D11" s="486"/>
      <c r="E11" s="486"/>
      <c r="F11" s="486"/>
      <c r="G11" s="486"/>
      <c r="H11" s="486"/>
      <c r="I11" s="486"/>
      <c r="J11" s="486"/>
      <c r="K11" s="486"/>
      <c r="L11" s="487"/>
      <c r="M11" s="491"/>
      <c r="N11" s="491"/>
    </row>
    <row r="12" spans="1:14" x14ac:dyDescent="0.25">
      <c r="A12" s="488"/>
      <c r="B12" s="489"/>
      <c r="C12" s="489"/>
      <c r="D12" s="489"/>
      <c r="E12" s="489"/>
      <c r="F12" s="489"/>
      <c r="G12" s="489"/>
      <c r="H12" s="489"/>
      <c r="I12" s="489"/>
      <c r="J12" s="489"/>
      <c r="K12" s="489"/>
      <c r="L12" s="490"/>
      <c r="M12" s="491"/>
      <c r="N12" s="491"/>
    </row>
    <row r="13" spans="1:14" x14ac:dyDescent="0.25">
      <c r="A13" s="485" t="s">
        <v>632</v>
      </c>
      <c r="B13" s="486"/>
      <c r="C13" s="486"/>
      <c r="D13" s="486"/>
      <c r="E13" s="486"/>
      <c r="F13" s="486"/>
      <c r="G13" s="486"/>
      <c r="H13" s="486"/>
      <c r="I13" s="486"/>
      <c r="J13" s="486"/>
      <c r="K13" s="486"/>
      <c r="L13" s="487"/>
      <c r="M13" s="491"/>
      <c r="N13" s="491"/>
    </row>
    <row r="14" spans="1:14" x14ac:dyDescent="0.25">
      <c r="A14" s="501"/>
      <c r="B14" s="502"/>
      <c r="C14" s="502"/>
      <c r="D14" s="502"/>
      <c r="E14" s="502"/>
      <c r="F14" s="502"/>
      <c r="G14" s="502"/>
      <c r="H14" s="502"/>
      <c r="I14" s="502"/>
      <c r="J14" s="502"/>
      <c r="K14" s="502"/>
      <c r="L14" s="503"/>
      <c r="M14" s="491"/>
      <c r="N14" s="491"/>
    </row>
    <row r="16" spans="1:14" x14ac:dyDescent="0.25">
      <c r="A16" s="494" t="s">
        <v>119</v>
      </c>
      <c r="B16" s="494"/>
      <c r="C16" s="494"/>
      <c r="D16" s="494"/>
      <c r="E16" s="494"/>
      <c r="F16" s="494"/>
      <c r="G16" s="494"/>
      <c r="H16" s="494"/>
      <c r="I16" s="494"/>
      <c r="J16" s="494"/>
      <c r="K16" s="494"/>
      <c r="L16" s="494"/>
      <c r="M16" s="504"/>
      <c r="N16" s="505"/>
    </row>
    <row r="17" spans="1:14" x14ac:dyDescent="0.25">
      <c r="A17" s="496" t="s">
        <v>120</v>
      </c>
      <c r="B17" s="497"/>
      <c r="C17" s="497"/>
      <c r="D17" s="497"/>
      <c r="E17" s="497"/>
      <c r="F17" s="497"/>
      <c r="G17" s="497"/>
      <c r="H17" s="497"/>
      <c r="I17" s="497"/>
      <c r="J17" s="497"/>
      <c r="K17" s="497"/>
      <c r="L17" s="497"/>
      <c r="M17" s="500" t="s">
        <v>113</v>
      </c>
      <c r="N17" s="500"/>
    </row>
    <row r="18" spans="1:14" x14ac:dyDescent="0.25">
      <c r="A18" s="498"/>
      <c r="B18" s="499"/>
      <c r="C18" s="499"/>
      <c r="D18" s="499"/>
      <c r="E18" s="499"/>
      <c r="F18" s="499"/>
      <c r="G18" s="499"/>
      <c r="H18" s="499"/>
      <c r="I18" s="499"/>
      <c r="J18" s="499"/>
      <c r="K18" s="499"/>
      <c r="L18" s="499"/>
      <c r="M18" s="500"/>
      <c r="N18" s="500"/>
    </row>
    <row r="19" spans="1:14" x14ac:dyDescent="0.25">
      <c r="A19" s="485" t="s">
        <v>626</v>
      </c>
      <c r="B19" s="486"/>
      <c r="C19" s="486"/>
      <c r="D19" s="486"/>
      <c r="E19" s="486"/>
      <c r="F19" s="486"/>
      <c r="G19" s="486"/>
      <c r="H19" s="486"/>
      <c r="I19" s="486"/>
      <c r="J19" s="486"/>
      <c r="K19" s="486"/>
      <c r="L19" s="487"/>
      <c r="M19" s="506"/>
      <c r="N19" s="507"/>
    </row>
    <row r="20" spans="1:14" x14ac:dyDescent="0.25">
      <c r="A20" s="488"/>
      <c r="B20" s="489"/>
      <c r="C20" s="489"/>
      <c r="D20" s="489"/>
      <c r="E20" s="489"/>
      <c r="F20" s="489"/>
      <c r="G20" s="489"/>
      <c r="H20" s="489"/>
      <c r="I20" s="489"/>
      <c r="J20" s="489"/>
      <c r="K20" s="489"/>
      <c r="L20" s="490"/>
      <c r="M20" s="508"/>
      <c r="N20" s="509"/>
    </row>
    <row r="21" spans="1:14" x14ac:dyDescent="0.25">
      <c r="A21" s="485" t="s">
        <v>627</v>
      </c>
      <c r="B21" s="486"/>
      <c r="C21" s="486"/>
      <c r="D21" s="486"/>
      <c r="E21" s="486"/>
      <c r="F21" s="486"/>
      <c r="G21" s="486"/>
      <c r="H21" s="486"/>
      <c r="I21" s="486"/>
      <c r="J21" s="486"/>
      <c r="K21" s="486"/>
      <c r="L21" s="487"/>
      <c r="M21" s="506"/>
      <c r="N21" s="507"/>
    </row>
    <row r="22" spans="1:14" x14ac:dyDescent="0.25">
      <c r="A22" s="488"/>
      <c r="B22" s="489"/>
      <c r="C22" s="489"/>
      <c r="D22" s="489"/>
      <c r="E22" s="489"/>
      <c r="F22" s="489"/>
      <c r="G22" s="489"/>
      <c r="H22" s="489"/>
      <c r="I22" s="489"/>
      <c r="J22" s="489"/>
      <c r="K22" s="489"/>
      <c r="L22" s="490"/>
      <c r="M22" s="508"/>
      <c r="N22" s="509"/>
    </row>
    <row r="23" spans="1:14" x14ac:dyDescent="0.25">
      <c r="A23" s="485" t="s">
        <v>628</v>
      </c>
      <c r="B23" s="486"/>
      <c r="C23" s="486"/>
      <c r="D23" s="486"/>
      <c r="E23" s="486"/>
      <c r="F23" s="486"/>
      <c r="G23" s="486"/>
      <c r="H23" s="486"/>
      <c r="I23" s="486"/>
      <c r="J23" s="486"/>
      <c r="K23" s="486"/>
      <c r="L23" s="487"/>
      <c r="M23" s="491"/>
      <c r="N23" s="491"/>
    </row>
    <row r="24" spans="1:14" x14ac:dyDescent="0.25">
      <c r="A24" s="501"/>
      <c r="B24" s="502"/>
      <c r="C24" s="502"/>
      <c r="D24" s="502"/>
      <c r="E24" s="502"/>
      <c r="F24" s="502"/>
      <c r="G24" s="502"/>
      <c r="H24" s="502"/>
      <c r="I24" s="502"/>
      <c r="J24" s="502"/>
      <c r="K24" s="502"/>
      <c r="L24" s="503"/>
      <c r="M24" s="491"/>
      <c r="N24" s="491"/>
    </row>
    <row r="25" spans="1:14" x14ac:dyDescent="0.25">
      <c r="A25" s="485" t="s">
        <v>114</v>
      </c>
      <c r="B25" s="486"/>
      <c r="C25" s="486"/>
      <c r="D25" s="486"/>
      <c r="E25" s="486"/>
      <c r="F25" s="486"/>
      <c r="G25" s="486"/>
      <c r="H25" s="486"/>
      <c r="I25" s="486"/>
      <c r="J25" s="486"/>
      <c r="K25" s="486"/>
      <c r="L25" s="487"/>
      <c r="M25" s="491"/>
      <c r="N25" s="491"/>
    </row>
    <row r="26" spans="1:14" x14ac:dyDescent="0.25">
      <c r="A26" s="501"/>
      <c r="B26" s="502"/>
      <c r="C26" s="502"/>
      <c r="D26" s="502"/>
      <c r="E26" s="502"/>
      <c r="F26" s="502"/>
      <c r="G26" s="502"/>
      <c r="H26" s="502"/>
      <c r="I26" s="502"/>
      <c r="J26" s="502"/>
      <c r="K26" s="502"/>
      <c r="L26" s="503"/>
      <c r="M26" s="491"/>
      <c r="N26" s="491"/>
    </row>
    <row r="27" spans="1:14" x14ac:dyDescent="0.25">
      <c r="A27" s="485" t="s">
        <v>115</v>
      </c>
      <c r="B27" s="486"/>
      <c r="C27" s="486"/>
      <c r="D27" s="486"/>
      <c r="E27" s="486"/>
      <c r="F27" s="486"/>
      <c r="G27" s="486"/>
      <c r="H27" s="486"/>
      <c r="I27" s="486"/>
      <c r="J27" s="486"/>
      <c r="K27" s="486"/>
      <c r="L27" s="487"/>
      <c r="M27" s="491"/>
      <c r="N27" s="491"/>
    </row>
    <row r="28" spans="1:14" x14ac:dyDescent="0.25">
      <c r="A28" s="501"/>
      <c r="B28" s="502"/>
      <c r="C28" s="502"/>
      <c r="D28" s="502"/>
      <c r="E28" s="502"/>
      <c r="F28" s="502"/>
      <c r="G28" s="502"/>
      <c r="H28" s="502"/>
      <c r="I28" s="502"/>
      <c r="J28" s="502"/>
      <c r="K28" s="502"/>
      <c r="L28" s="503"/>
      <c r="M28" s="491"/>
      <c r="N28" s="491"/>
    </row>
    <row r="29" spans="1:14" x14ac:dyDescent="0.25">
      <c r="A29" s="51"/>
      <c r="B29" s="51"/>
      <c r="C29" s="51"/>
      <c r="D29" s="51"/>
      <c r="E29" s="51"/>
      <c r="F29" s="51"/>
      <c r="G29" s="51"/>
      <c r="H29" s="51"/>
      <c r="I29" s="51"/>
      <c r="J29" s="51"/>
      <c r="K29" s="51"/>
      <c r="L29" s="51"/>
      <c r="M29" s="52"/>
      <c r="N29" s="52"/>
    </row>
    <row r="30" spans="1:14" x14ac:dyDescent="0.25">
      <c r="A30" s="513" t="s">
        <v>121</v>
      </c>
      <c r="B30" s="514"/>
      <c r="C30" s="514"/>
      <c r="D30" s="514"/>
      <c r="E30" s="514"/>
      <c r="F30" s="514"/>
      <c r="G30" s="514"/>
      <c r="H30" s="514"/>
      <c r="I30" s="514"/>
      <c r="J30" s="514"/>
      <c r="K30" s="514"/>
      <c r="L30" s="514"/>
      <c r="M30" s="514"/>
      <c r="N30" s="515"/>
    </row>
    <row r="31" spans="1:14" x14ac:dyDescent="0.25">
      <c r="A31" s="510" t="s">
        <v>629</v>
      </c>
      <c r="B31" s="511"/>
      <c r="C31" s="511"/>
      <c r="D31" s="511"/>
      <c r="E31" s="511"/>
      <c r="F31" s="511"/>
      <c r="G31" s="511"/>
      <c r="H31" s="511"/>
      <c r="I31" s="511"/>
      <c r="J31" s="511"/>
      <c r="K31" s="511"/>
      <c r="L31" s="511"/>
      <c r="M31" s="511"/>
      <c r="N31" s="512"/>
    </row>
    <row r="32" spans="1:14" x14ac:dyDescent="0.25">
      <c r="A32" s="510" t="s">
        <v>630</v>
      </c>
      <c r="B32" s="511"/>
      <c r="C32" s="511"/>
      <c r="D32" s="511"/>
      <c r="E32" s="511"/>
      <c r="F32" s="511"/>
      <c r="G32" s="511"/>
      <c r="H32" s="511"/>
      <c r="I32" s="511"/>
      <c r="J32" s="511"/>
      <c r="K32" s="511"/>
      <c r="L32" s="511"/>
      <c r="M32" s="511"/>
      <c r="N32" s="512"/>
    </row>
    <row r="33" spans="1:14" x14ac:dyDescent="0.25">
      <c r="A33" s="510" t="s">
        <v>631</v>
      </c>
      <c r="B33" s="511"/>
      <c r="C33" s="511"/>
      <c r="D33" s="511"/>
      <c r="E33" s="511"/>
      <c r="F33" s="511"/>
      <c r="G33" s="511"/>
      <c r="H33" s="511"/>
      <c r="I33" s="511"/>
      <c r="J33" s="511"/>
      <c r="K33" s="511"/>
      <c r="L33" s="511"/>
      <c r="M33" s="511"/>
      <c r="N33" s="512"/>
    </row>
    <row r="34" spans="1:14" x14ac:dyDescent="0.25">
      <c r="A34" s="510" t="s">
        <v>114</v>
      </c>
      <c r="B34" s="511"/>
      <c r="C34" s="511"/>
      <c r="D34" s="511"/>
      <c r="E34" s="511"/>
      <c r="F34" s="511"/>
      <c r="G34" s="511"/>
      <c r="H34" s="511"/>
      <c r="I34" s="511"/>
      <c r="J34" s="511"/>
      <c r="K34" s="511"/>
      <c r="L34" s="511"/>
      <c r="M34" s="511"/>
      <c r="N34" s="512"/>
    </row>
    <row r="35" spans="1:14" x14ac:dyDescent="0.25">
      <c r="A35" s="510" t="s">
        <v>115</v>
      </c>
      <c r="B35" s="511"/>
      <c r="C35" s="511"/>
      <c r="D35" s="511"/>
      <c r="E35" s="511"/>
      <c r="F35" s="511"/>
      <c r="G35" s="511"/>
      <c r="H35" s="511"/>
      <c r="I35" s="511"/>
      <c r="J35" s="511"/>
      <c r="K35" s="511"/>
      <c r="L35" s="511"/>
      <c r="M35" s="511"/>
      <c r="N35" s="512"/>
    </row>
  </sheetData>
  <mergeCells count="32">
    <mergeCell ref="A35:N35"/>
    <mergeCell ref="A23:L24"/>
    <mergeCell ref="M23:N24"/>
    <mergeCell ref="A25:L26"/>
    <mergeCell ref="M25:N26"/>
    <mergeCell ref="A27:L28"/>
    <mergeCell ref="M27:N28"/>
    <mergeCell ref="A30:N30"/>
    <mergeCell ref="A31:N31"/>
    <mergeCell ref="A32:N32"/>
    <mergeCell ref="A33:N33"/>
    <mergeCell ref="A34:N34"/>
    <mergeCell ref="A17:L18"/>
    <mergeCell ref="M17:N18"/>
    <mergeCell ref="A19:L20"/>
    <mergeCell ref="M19:N20"/>
    <mergeCell ref="A21:L22"/>
    <mergeCell ref="M21:N22"/>
    <mergeCell ref="A11:L12"/>
    <mergeCell ref="M11:N12"/>
    <mergeCell ref="A13:L14"/>
    <mergeCell ref="M13:N14"/>
    <mergeCell ref="A16:L16"/>
    <mergeCell ref="M16:N16"/>
    <mergeCell ref="A9:L10"/>
    <mergeCell ref="M9:N10"/>
    <mergeCell ref="A2:N5"/>
    <mergeCell ref="A1:N1"/>
    <mergeCell ref="A6:L6"/>
    <mergeCell ref="M6:N6"/>
    <mergeCell ref="A7:L8"/>
    <mergeCell ref="M7:N8"/>
  </mergeCells>
  <pageMargins left="0.70866141732283472" right="0.70866141732283472" top="0.39370078740157483" bottom="0.74803149606299213" header="0.31496062992125984" footer="0.39370078740157483"/>
  <pageSetup paperSize="9" orientation="landscape" horizontalDpi="4294967295" verticalDpi="4294967295" r:id="rId1"/>
  <headerFooter differentFirst="1">
    <firstFooter xml:space="preserve">&amp;LDECAN,
Prof. dr. Calin Emilian Hintea&amp;RDIRECTOR DE DEPARTAMENT,
Prof. dr. Radu Meza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11</xdr:col>
                    <xdr:colOff>609600</xdr:colOff>
                    <xdr:row>5</xdr:row>
                    <xdr:rowOff>0</xdr:rowOff>
                  </from>
                  <to>
                    <xdr:col>13</xdr:col>
                    <xdr:colOff>600075</xdr:colOff>
                    <xdr:row>6</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12</xdr:col>
                    <xdr:colOff>47625</xdr:colOff>
                    <xdr:row>5</xdr:row>
                    <xdr:rowOff>9525</xdr:rowOff>
                  </from>
                  <to>
                    <xdr:col>12</xdr:col>
                    <xdr:colOff>533400</xdr:colOff>
                    <xdr:row>5</xdr:row>
                    <xdr:rowOff>180975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13</xdr:col>
                    <xdr:colOff>38100</xdr:colOff>
                    <xdr:row>5</xdr:row>
                    <xdr:rowOff>9525</xdr:rowOff>
                  </from>
                  <to>
                    <xdr:col>13</xdr:col>
                    <xdr:colOff>533400</xdr:colOff>
                    <xdr:row>5</xdr:row>
                    <xdr:rowOff>180975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11</xdr:col>
                    <xdr:colOff>609600</xdr:colOff>
                    <xdr:row>10</xdr:row>
                    <xdr:rowOff>95250</xdr:rowOff>
                  </from>
                  <to>
                    <xdr:col>13</xdr:col>
                    <xdr:colOff>600075</xdr:colOff>
                    <xdr:row>11</xdr:row>
                    <xdr:rowOff>95250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12</xdr:col>
                    <xdr:colOff>47625</xdr:colOff>
                    <xdr:row>10</xdr:row>
                    <xdr:rowOff>104775</xdr:rowOff>
                  </from>
                  <to>
                    <xdr:col>12</xdr:col>
                    <xdr:colOff>533400</xdr:colOff>
                    <xdr:row>11</xdr:row>
                    <xdr:rowOff>85725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13</xdr:col>
                    <xdr:colOff>38100</xdr:colOff>
                    <xdr:row>10</xdr:row>
                    <xdr:rowOff>104775</xdr:rowOff>
                  </from>
                  <to>
                    <xdr:col>13</xdr:col>
                    <xdr:colOff>533400</xdr:colOff>
                    <xdr:row>11</xdr:row>
                    <xdr:rowOff>85725</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11</xdr:col>
                    <xdr:colOff>609600</xdr:colOff>
                    <xdr:row>12</xdr:row>
                    <xdr:rowOff>95250</xdr:rowOff>
                  </from>
                  <to>
                    <xdr:col>13</xdr:col>
                    <xdr:colOff>600075</xdr:colOff>
                    <xdr:row>13</xdr:row>
                    <xdr:rowOff>95250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12</xdr:col>
                    <xdr:colOff>47625</xdr:colOff>
                    <xdr:row>12</xdr:row>
                    <xdr:rowOff>104775</xdr:rowOff>
                  </from>
                  <to>
                    <xdr:col>12</xdr:col>
                    <xdr:colOff>533400</xdr:colOff>
                    <xdr:row>13</xdr:row>
                    <xdr:rowOff>85725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13</xdr:col>
                    <xdr:colOff>38100</xdr:colOff>
                    <xdr:row>12</xdr:row>
                    <xdr:rowOff>104775</xdr:rowOff>
                  </from>
                  <to>
                    <xdr:col>13</xdr:col>
                    <xdr:colOff>533400</xdr:colOff>
                    <xdr:row>13</xdr:row>
                    <xdr:rowOff>85725</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11</xdr:col>
                    <xdr:colOff>609600</xdr:colOff>
                    <xdr:row>15</xdr:row>
                    <xdr:rowOff>0</xdr:rowOff>
                  </from>
                  <to>
                    <xdr:col>13</xdr:col>
                    <xdr:colOff>600075</xdr:colOff>
                    <xdr:row>16</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12</xdr:col>
                    <xdr:colOff>47625</xdr:colOff>
                    <xdr:row>15</xdr:row>
                    <xdr:rowOff>9525</xdr:rowOff>
                  </from>
                  <to>
                    <xdr:col>12</xdr:col>
                    <xdr:colOff>533400</xdr:colOff>
                    <xdr:row>15</xdr:row>
                    <xdr:rowOff>180975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13</xdr:col>
                    <xdr:colOff>38100</xdr:colOff>
                    <xdr:row>15</xdr:row>
                    <xdr:rowOff>9525</xdr:rowOff>
                  </from>
                  <to>
                    <xdr:col>13</xdr:col>
                    <xdr:colOff>533400</xdr:colOff>
                    <xdr:row>15</xdr:row>
                    <xdr:rowOff>180975</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11</xdr:col>
                    <xdr:colOff>609600</xdr:colOff>
                    <xdr:row>18</xdr:row>
                    <xdr:rowOff>95250</xdr:rowOff>
                  </from>
                  <to>
                    <xdr:col>13</xdr:col>
                    <xdr:colOff>600075</xdr:colOff>
                    <xdr:row>19</xdr:row>
                    <xdr:rowOff>95250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12</xdr:col>
                    <xdr:colOff>47625</xdr:colOff>
                    <xdr:row>18</xdr:row>
                    <xdr:rowOff>104775</xdr:rowOff>
                  </from>
                  <to>
                    <xdr:col>12</xdr:col>
                    <xdr:colOff>533400</xdr:colOff>
                    <xdr:row>19</xdr:row>
                    <xdr:rowOff>95250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13</xdr:col>
                    <xdr:colOff>38100</xdr:colOff>
                    <xdr:row>18</xdr:row>
                    <xdr:rowOff>114300</xdr:rowOff>
                  </from>
                  <to>
                    <xdr:col>13</xdr:col>
                    <xdr:colOff>533400</xdr:colOff>
                    <xdr:row>19</xdr:row>
                    <xdr:rowOff>95250</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11</xdr:col>
                    <xdr:colOff>609600</xdr:colOff>
                    <xdr:row>20</xdr:row>
                    <xdr:rowOff>95250</xdr:rowOff>
                  </from>
                  <to>
                    <xdr:col>13</xdr:col>
                    <xdr:colOff>600075</xdr:colOff>
                    <xdr:row>21</xdr:row>
                    <xdr:rowOff>95250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12</xdr:col>
                    <xdr:colOff>47625</xdr:colOff>
                    <xdr:row>20</xdr:row>
                    <xdr:rowOff>104775</xdr:rowOff>
                  </from>
                  <to>
                    <xdr:col>12</xdr:col>
                    <xdr:colOff>533400</xdr:colOff>
                    <xdr:row>21</xdr:row>
                    <xdr:rowOff>95250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13</xdr:col>
                    <xdr:colOff>38100</xdr:colOff>
                    <xdr:row>20</xdr:row>
                    <xdr:rowOff>114300</xdr:rowOff>
                  </from>
                  <to>
                    <xdr:col>13</xdr:col>
                    <xdr:colOff>533400</xdr:colOff>
                    <xdr:row>21</xdr:row>
                    <xdr:rowOff>95250</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11</xdr:col>
                    <xdr:colOff>609600</xdr:colOff>
                    <xdr:row>22</xdr:row>
                    <xdr:rowOff>95250</xdr:rowOff>
                  </from>
                  <to>
                    <xdr:col>13</xdr:col>
                    <xdr:colOff>600075</xdr:colOff>
                    <xdr:row>23</xdr:row>
                    <xdr:rowOff>95250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12</xdr:col>
                    <xdr:colOff>47625</xdr:colOff>
                    <xdr:row>22</xdr:row>
                    <xdr:rowOff>104775</xdr:rowOff>
                  </from>
                  <to>
                    <xdr:col>12</xdr:col>
                    <xdr:colOff>533400</xdr:colOff>
                    <xdr:row>23</xdr:row>
                    <xdr:rowOff>95250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13</xdr:col>
                    <xdr:colOff>38100</xdr:colOff>
                    <xdr:row>22</xdr:row>
                    <xdr:rowOff>114300</xdr:rowOff>
                  </from>
                  <to>
                    <xdr:col>13</xdr:col>
                    <xdr:colOff>533400</xdr:colOff>
                    <xdr:row>23</xdr:row>
                    <xdr:rowOff>95250</xdr:rowOff>
                  </to>
                </anchor>
              </controlPr>
            </control>
          </mc:Choice>
        </mc:AlternateContent>
        <mc:AlternateContent xmlns:mc="http://schemas.openxmlformats.org/markup-compatibility/2006">
          <mc:Choice Requires="x14">
            <control shapeId="2070" r:id="rId25" name="Group Box 22">
              <controlPr defaultSize="0" autoFill="0" autoPict="0">
                <anchor moveWithCells="1">
                  <from>
                    <xdr:col>11</xdr:col>
                    <xdr:colOff>609600</xdr:colOff>
                    <xdr:row>8</xdr:row>
                    <xdr:rowOff>95250</xdr:rowOff>
                  </from>
                  <to>
                    <xdr:col>13</xdr:col>
                    <xdr:colOff>600075</xdr:colOff>
                    <xdr:row>9</xdr:row>
                    <xdr:rowOff>95250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12</xdr:col>
                    <xdr:colOff>47625</xdr:colOff>
                    <xdr:row>8</xdr:row>
                    <xdr:rowOff>104775</xdr:rowOff>
                  </from>
                  <to>
                    <xdr:col>12</xdr:col>
                    <xdr:colOff>533400</xdr:colOff>
                    <xdr:row>9</xdr:row>
                    <xdr:rowOff>85725</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13</xdr:col>
                    <xdr:colOff>38100</xdr:colOff>
                    <xdr:row>8</xdr:row>
                    <xdr:rowOff>104775</xdr:rowOff>
                  </from>
                  <to>
                    <xdr:col>13</xdr:col>
                    <xdr:colOff>533400</xdr:colOff>
                    <xdr:row>9</xdr:row>
                    <xdr:rowOff>85725</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11</xdr:col>
                    <xdr:colOff>609600</xdr:colOff>
                    <xdr:row>24</xdr:row>
                    <xdr:rowOff>95250</xdr:rowOff>
                  </from>
                  <to>
                    <xdr:col>13</xdr:col>
                    <xdr:colOff>600075</xdr:colOff>
                    <xdr:row>25</xdr:row>
                    <xdr:rowOff>95250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12</xdr:col>
                    <xdr:colOff>47625</xdr:colOff>
                    <xdr:row>24</xdr:row>
                    <xdr:rowOff>104775</xdr:rowOff>
                  </from>
                  <to>
                    <xdr:col>12</xdr:col>
                    <xdr:colOff>533400</xdr:colOff>
                    <xdr:row>25</xdr:row>
                    <xdr:rowOff>95250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13</xdr:col>
                    <xdr:colOff>38100</xdr:colOff>
                    <xdr:row>24</xdr:row>
                    <xdr:rowOff>114300</xdr:rowOff>
                  </from>
                  <to>
                    <xdr:col>13</xdr:col>
                    <xdr:colOff>533400</xdr:colOff>
                    <xdr:row>25</xdr:row>
                    <xdr:rowOff>95250</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11</xdr:col>
                    <xdr:colOff>609600</xdr:colOff>
                    <xdr:row>26</xdr:row>
                    <xdr:rowOff>95250</xdr:rowOff>
                  </from>
                  <to>
                    <xdr:col>13</xdr:col>
                    <xdr:colOff>600075</xdr:colOff>
                    <xdr:row>27</xdr:row>
                    <xdr:rowOff>95250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12</xdr:col>
                    <xdr:colOff>47625</xdr:colOff>
                    <xdr:row>26</xdr:row>
                    <xdr:rowOff>104775</xdr:rowOff>
                  </from>
                  <to>
                    <xdr:col>12</xdr:col>
                    <xdr:colOff>533400</xdr:colOff>
                    <xdr:row>27</xdr:row>
                    <xdr:rowOff>95250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13</xdr:col>
                    <xdr:colOff>38100</xdr:colOff>
                    <xdr:row>26</xdr:row>
                    <xdr:rowOff>114300</xdr:rowOff>
                  </from>
                  <to>
                    <xdr:col>13</xdr:col>
                    <xdr:colOff>533400</xdr:colOff>
                    <xdr:row>27</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Gabor-Zsolt Gyorffy</cp:lastModifiedBy>
  <cp:lastPrinted>2024-11-11T08:14:26Z</cp:lastPrinted>
  <dcterms:created xsi:type="dcterms:W3CDTF">2013-06-27T08:19:59Z</dcterms:created>
  <dcterms:modified xsi:type="dcterms:W3CDTF">2025-03-12T07:28:11Z</dcterms:modified>
</cp:coreProperties>
</file>