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Gelu\OneDrive - Universitatea Babeş-Bolyai\Planuri_de_Invatamant_2024-2025\15. FSPAC\Versiunea 2\"/>
    </mc:Choice>
  </mc:AlternateContent>
  <bookViews>
    <workbookView xWindow="0" yWindow="0" windowWidth="28800" windowHeight="11880"/>
  </bookViews>
  <sheets>
    <sheet name="Plan" sheetId="1" r:id="rId1"/>
    <sheet name="Raport_revizuire" sheetId="2" r:id="rId2"/>
  </sheets>
  <calcPr calcId="162913"/>
</workbook>
</file>

<file path=xl/calcChain.xml><?xml version="1.0" encoding="utf-8"?>
<calcChain xmlns="http://schemas.openxmlformats.org/spreadsheetml/2006/main">
  <c r="P210" i="1" l="1"/>
  <c r="O210" i="1" s="1"/>
  <c r="N210" i="1"/>
  <c r="J162" i="1"/>
  <c r="S230" i="1" l="1"/>
  <c r="T230" i="1"/>
  <c r="R230" i="1"/>
  <c r="Q230" i="1"/>
  <c r="K230" i="1"/>
  <c r="K231" i="1" s="1"/>
  <c r="L230" i="1"/>
  <c r="L231" i="1" s="1"/>
  <c r="M230" i="1"/>
  <c r="M231" i="1" s="1"/>
  <c r="J230" i="1"/>
  <c r="J213" i="1"/>
  <c r="T213" i="1"/>
  <c r="S213" i="1"/>
  <c r="R213" i="1"/>
  <c r="Q213" i="1"/>
  <c r="M213" i="1"/>
  <c r="M214" i="1" s="1"/>
  <c r="L213" i="1"/>
  <c r="L214" i="1" s="1"/>
  <c r="K213" i="1"/>
  <c r="K214" i="1" s="1"/>
  <c r="S162" i="1" l="1"/>
  <c r="R162" i="1"/>
  <c r="L163" i="1"/>
  <c r="M163" i="1"/>
  <c r="K163" i="1"/>
  <c r="K162" i="1"/>
  <c r="L162" i="1"/>
  <c r="M162" i="1"/>
  <c r="P228" i="1" l="1"/>
  <c r="N228" i="1"/>
  <c r="P229" i="1"/>
  <c r="N229" i="1"/>
  <c r="T263" i="1"/>
  <c r="P212" i="1"/>
  <c r="N212" i="1"/>
  <c r="O228" i="1" l="1"/>
  <c r="O212" i="1"/>
  <c r="O229" i="1"/>
  <c r="N146" i="1"/>
  <c r="P146" i="1"/>
  <c r="O146" i="1" l="1"/>
  <c r="T162" i="1"/>
  <c r="Q162" i="1"/>
  <c r="P262" i="1"/>
  <c r="N262" i="1"/>
  <c r="P261" i="1"/>
  <c r="N261" i="1"/>
  <c r="P260" i="1"/>
  <c r="N260" i="1"/>
  <c r="P259" i="1"/>
  <c r="N259" i="1"/>
  <c r="P258" i="1"/>
  <c r="N258" i="1"/>
  <c r="O260" i="1" l="1"/>
  <c r="O261" i="1"/>
  <c r="O262" i="1"/>
  <c r="O258" i="1"/>
  <c r="O259" i="1"/>
  <c r="P270" i="1" l="1"/>
  <c r="N270" i="1"/>
  <c r="P269" i="1"/>
  <c r="N269" i="1"/>
  <c r="P268" i="1"/>
  <c r="N268" i="1"/>
  <c r="P267" i="1"/>
  <c r="N267" i="1"/>
  <c r="P266" i="1"/>
  <c r="N266" i="1"/>
  <c r="P265" i="1"/>
  <c r="N265" i="1"/>
  <c r="P257" i="1"/>
  <c r="N257" i="1"/>
  <c r="P256" i="1"/>
  <c r="N256" i="1"/>
  <c r="P255" i="1"/>
  <c r="N255" i="1"/>
  <c r="P254" i="1"/>
  <c r="N254" i="1"/>
  <c r="P253" i="1"/>
  <c r="N253" i="1"/>
  <c r="P252" i="1"/>
  <c r="N252" i="1"/>
  <c r="P251" i="1"/>
  <c r="N251" i="1"/>
  <c r="P250" i="1"/>
  <c r="N250" i="1"/>
  <c r="P249" i="1"/>
  <c r="N249" i="1"/>
  <c r="P248" i="1"/>
  <c r="N248" i="1"/>
  <c r="P247" i="1"/>
  <c r="N247" i="1"/>
  <c r="P246" i="1"/>
  <c r="N246" i="1"/>
  <c r="P245" i="1"/>
  <c r="N245" i="1"/>
  <c r="P244" i="1"/>
  <c r="N244" i="1"/>
  <c r="P243" i="1"/>
  <c r="N243" i="1"/>
  <c r="P242" i="1"/>
  <c r="N242" i="1"/>
  <c r="P241" i="1"/>
  <c r="N241" i="1"/>
  <c r="P227" i="1"/>
  <c r="N227" i="1"/>
  <c r="P226" i="1"/>
  <c r="N226" i="1"/>
  <c r="P225" i="1"/>
  <c r="N225" i="1"/>
  <c r="P224" i="1"/>
  <c r="P230" i="1" s="1"/>
  <c r="P231" i="1" s="1"/>
  <c r="N224" i="1"/>
  <c r="N230" i="1" s="1"/>
  <c r="N231" i="1" s="1"/>
  <c r="P211" i="1"/>
  <c r="N211" i="1"/>
  <c r="P209" i="1"/>
  <c r="N209" i="1"/>
  <c r="P208" i="1"/>
  <c r="N208" i="1"/>
  <c r="P207" i="1"/>
  <c r="N207" i="1"/>
  <c r="P206" i="1"/>
  <c r="N206" i="1"/>
  <c r="P161" i="1"/>
  <c r="N161" i="1"/>
  <c r="P160" i="1"/>
  <c r="N160" i="1"/>
  <c r="P159" i="1"/>
  <c r="N159" i="1"/>
  <c r="P158" i="1"/>
  <c r="N158" i="1"/>
  <c r="P156" i="1"/>
  <c r="N156" i="1"/>
  <c r="P155" i="1"/>
  <c r="N155" i="1"/>
  <c r="P154" i="1"/>
  <c r="N154" i="1"/>
  <c r="P153" i="1"/>
  <c r="N153" i="1"/>
  <c r="P151" i="1"/>
  <c r="N151" i="1"/>
  <c r="P150" i="1"/>
  <c r="N150" i="1"/>
  <c r="P149" i="1"/>
  <c r="N149" i="1"/>
  <c r="P148" i="1"/>
  <c r="N148" i="1"/>
  <c r="P145" i="1"/>
  <c r="N145" i="1"/>
  <c r="P144" i="1"/>
  <c r="N144" i="1"/>
  <c r="P142" i="1"/>
  <c r="N142" i="1"/>
  <c r="P141" i="1"/>
  <c r="N141" i="1"/>
  <c r="N213" i="1" l="1"/>
  <c r="N214" i="1" s="1"/>
  <c r="P213" i="1"/>
  <c r="P214" i="1" s="1"/>
  <c r="N163" i="1"/>
  <c r="N162" i="1"/>
  <c r="P163" i="1"/>
  <c r="P162" i="1"/>
  <c r="O241" i="1"/>
  <c r="O249" i="1"/>
  <c r="O156" i="1"/>
  <c r="O252" i="1"/>
  <c r="O244" i="1"/>
  <c r="O159" i="1"/>
  <c r="O265" i="1"/>
  <c r="O141" i="1"/>
  <c r="O161" i="1"/>
  <c r="O245" i="1"/>
  <c r="O267" i="1"/>
  <c r="O151" i="1"/>
  <c r="O225" i="1"/>
  <c r="O253" i="1"/>
  <c r="O248" i="1"/>
  <c r="O255" i="1"/>
  <c r="O270" i="1"/>
  <c r="O226" i="1"/>
  <c r="O158" i="1"/>
  <c r="O242" i="1"/>
  <c r="O254" i="1"/>
  <c r="O268" i="1"/>
  <c r="O142" i="1"/>
  <c r="O251" i="1"/>
  <c r="O207" i="1"/>
  <c r="O227" i="1"/>
  <c r="O269" i="1"/>
  <c r="O247" i="1"/>
  <c r="O256" i="1"/>
  <c r="O149" i="1"/>
  <c r="O150" i="1"/>
  <c r="O155" i="1"/>
  <c r="O243" i="1"/>
  <c r="O250" i="1"/>
  <c r="O257" i="1"/>
  <c r="O160" i="1"/>
  <c r="O224" i="1"/>
  <c r="O153" i="1"/>
  <c r="O206" i="1"/>
  <c r="O266" i="1"/>
  <c r="O154" i="1"/>
  <c r="O145" i="1"/>
  <c r="O246" i="1"/>
  <c r="O208" i="1"/>
  <c r="O148" i="1"/>
  <c r="O209" i="1"/>
  <c r="O211" i="1"/>
  <c r="O144" i="1"/>
  <c r="O230" i="1" l="1"/>
  <c r="O231" i="1" s="1"/>
  <c r="O213" i="1"/>
  <c r="O214" i="1" s="1"/>
  <c r="O163" i="1"/>
  <c r="O162" i="1"/>
  <c r="P132" i="1"/>
  <c r="N132" i="1"/>
  <c r="P131" i="1"/>
  <c r="N131" i="1"/>
  <c r="P130" i="1"/>
  <c r="N130" i="1"/>
  <c r="P129" i="1"/>
  <c r="N129" i="1"/>
  <c r="P128" i="1"/>
  <c r="N128" i="1"/>
  <c r="P127" i="1"/>
  <c r="N127" i="1"/>
  <c r="P119" i="1"/>
  <c r="N119" i="1"/>
  <c r="P118" i="1"/>
  <c r="N118" i="1"/>
  <c r="P117" i="1"/>
  <c r="N117" i="1"/>
  <c r="P116" i="1"/>
  <c r="N116" i="1"/>
  <c r="P115" i="1"/>
  <c r="N115" i="1"/>
  <c r="P114" i="1"/>
  <c r="N114" i="1"/>
  <c r="P113" i="1"/>
  <c r="N113" i="1"/>
  <c r="P104" i="1"/>
  <c r="N104" i="1"/>
  <c r="P103" i="1"/>
  <c r="N103" i="1"/>
  <c r="P102" i="1"/>
  <c r="N102" i="1"/>
  <c r="P101" i="1"/>
  <c r="N101" i="1"/>
  <c r="P100" i="1"/>
  <c r="N100" i="1"/>
  <c r="P99" i="1"/>
  <c r="N99" i="1"/>
  <c r="P98" i="1"/>
  <c r="N98" i="1"/>
  <c r="P97" i="1"/>
  <c r="N97" i="1"/>
  <c r="P87" i="1"/>
  <c r="N87" i="1"/>
  <c r="P86" i="1"/>
  <c r="N86" i="1"/>
  <c r="P85" i="1"/>
  <c r="N85" i="1"/>
  <c r="P84" i="1"/>
  <c r="N84" i="1"/>
  <c r="P83" i="1"/>
  <c r="N83" i="1"/>
  <c r="P82" i="1"/>
  <c r="N82" i="1"/>
  <c r="P81" i="1"/>
  <c r="N81" i="1"/>
  <c r="P67" i="1"/>
  <c r="N67" i="1"/>
  <c r="P66" i="1"/>
  <c r="N66" i="1"/>
  <c r="P65" i="1"/>
  <c r="N65" i="1"/>
  <c r="P64" i="1"/>
  <c r="N64" i="1"/>
  <c r="P63" i="1"/>
  <c r="N63" i="1"/>
  <c r="P62" i="1"/>
  <c r="N62" i="1"/>
  <c r="P61" i="1"/>
  <c r="N61" i="1"/>
  <c r="P49" i="1"/>
  <c r="N49" i="1"/>
  <c r="P48" i="1"/>
  <c r="N48" i="1"/>
  <c r="P47" i="1"/>
  <c r="N47" i="1"/>
  <c r="P46" i="1"/>
  <c r="N46" i="1"/>
  <c r="P45" i="1"/>
  <c r="N45" i="1"/>
  <c r="P44" i="1"/>
  <c r="N44" i="1"/>
  <c r="O49" i="1" l="1"/>
  <c r="O81" i="1"/>
  <c r="O98" i="1"/>
  <c r="O114" i="1"/>
  <c r="O63" i="1"/>
  <c r="O84" i="1"/>
  <c r="O101" i="1"/>
  <c r="O117" i="1"/>
  <c r="O62" i="1"/>
  <c r="O64" i="1"/>
  <c r="O85" i="1"/>
  <c r="O102" i="1"/>
  <c r="O132" i="1"/>
  <c r="O113" i="1"/>
  <c r="O97" i="1"/>
  <c r="O119" i="1"/>
  <c r="O66" i="1"/>
  <c r="O87" i="1"/>
  <c r="O83" i="1"/>
  <c r="O100" i="1"/>
  <c r="O116" i="1"/>
  <c r="O103" i="1"/>
  <c r="O118" i="1"/>
  <c r="O65" i="1"/>
  <c r="O67" i="1"/>
  <c r="O86" i="1"/>
  <c r="O128" i="1"/>
  <c r="O99" i="1"/>
  <c r="O130" i="1"/>
  <c r="O131" i="1"/>
  <c r="O127" i="1"/>
  <c r="O129" i="1"/>
  <c r="O82" i="1"/>
  <c r="O104" i="1"/>
  <c r="O115" i="1"/>
  <c r="O61" i="1"/>
  <c r="O45" i="1"/>
  <c r="O46" i="1"/>
  <c r="O44" i="1"/>
  <c r="O47" i="1"/>
  <c r="O48" i="1"/>
  <c r="S333" i="1" l="1"/>
  <c r="R333" i="1"/>
  <c r="Q333" i="1"/>
  <c r="K333" i="1"/>
  <c r="L333" i="1"/>
  <c r="M333" i="1"/>
  <c r="J333" i="1"/>
  <c r="N327" i="1" l="1"/>
  <c r="P327" i="1"/>
  <c r="N330" i="1"/>
  <c r="P330" i="1"/>
  <c r="N331" i="1"/>
  <c r="P331" i="1"/>
  <c r="O327" i="1" l="1"/>
  <c r="O331" i="1"/>
  <c r="O330" i="1"/>
  <c r="L178" i="1"/>
  <c r="M178" i="1"/>
  <c r="K178" i="1"/>
  <c r="T177" i="1"/>
  <c r="S177" i="1"/>
  <c r="K177" i="1"/>
  <c r="L177" i="1"/>
  <c r="M177" i="1"/>
  <c r="J177" i="1"/>
  <c r="U33" i="1" l="1"/>
  <c r="R177" i="1" l="1"/>
  <c r="Q177" i="1"/>
  <c r="P175" i="1" l="1"/>
  <c r="N175" i="1"/>
  <c r="P174" i="1"/>
  <c r="N174" i="1"/>
  <c r="N178" i="1" l="1"/>
  <c r="N177" i="1"/>
  <c r="P178" i="1"/>
  <c r="P177" i="1"/>
  <c r="O174" i="1"/>
  <c r="K179" i="1"/>
  <c r="O175" i="1"/>
  <c r="O177" i="1" l="1"/>
  <c r="O178" i="1"/>
  <c r="N179" i="1" s="1"/>
  <c r="M334" i="1" l="1"/>
  <c r="L334" i="1"/>
  <c r="K334" i="1"/>
  <c r="P325" i="1"/>
  <c r="N325" i="1"/>
  <c r="P322" i="1"/>
  <c r="N322" i="1"/>
  <c r="P316" i="1"/>
  <c r="N316" i="1"/>
  <c r="P311" i="1"/>
  <c r="N311" i="1"/>
  <c r="P309" i="1"/>
  <c r="N309" i="1"/>
  <c r="N333" i="1" l="1"/>
  <c r="P333" i="1"/>
  <c r="O325" i="1"/>
  <c r="O311" i="1"/>
  <c r="O322" i="1"/>
  <c r="O316" i="1"/>
  <c r="N334" i="1"/>
  <c r="O309" i="1"/>
  <c r="K335" i="1"/>
  <c r="P334" i="1"/>
  <c r="O333" i="1" l="1"/>
  <c r="O334" i="1"/>
  <c r="N335" i="1" s="1"/>
  <c r="P69" i="1" l="1"/>
  <c r="N69" i="1"/>
  <c r="P68" i="1"/>
  <c r="N68" i="1"/>
  <c r="O69" i="1" l="1"/>
  <c r="O68" i="1"/>
  <c r="P51" i="1" l="1"/>
  <c r="T286" i="1"/>
  <c r="T285" i="1"/>
  <c r="T284" i="1"/>
  <c r="T283" i="1"/>
  <c r="P50" i="1"/>
  <c r="N50" i="1"/>
  <c r="T287" i="1" l="1"/>
  <c r="T271" i="1"/>
  <c r="O50" i="1"/>
  <c r="T105" i="1"/>
  <c r="T133" i="1"/>
  <c r="T120" i="1"/>
  <c r="T88" i="1"/>
  <c r="T70" i="1"/>
  <c r="T52" i="1"/>
  <c r="K180" i="1" l="1"/>
  <c r="K290" i="1"/>
  <c r="T272" i="1"/>
  <c r="K275" i="1" s="1"/>
  <c r="K216" i="1"/>
  <c r="K165" i="1"/>
  <c r="K233" i="1"/>
  <c r="S52" i="1"/>
  <c r="R52" i="1"/>
  <c r="Q52" i="1"/>
  <c r="S70" i="1"/>
  <c r="R70" i="1"/>
  <c r="Q70" i="1"/>
  <c r="U35" i="1"/>
  <c r="U34" i="1"/>
  <c r="U290" i="1" l="1"/>
  <c r="U292" i="1" s="1"/>
  <c r="W290" i="1"/>
  <c r="W292" i="1" s="1"/>
  <c r="U52" i="1"/>
  <c r="U70" i="1"/>
  <c r="S286" i="1" l="1"/>
  <c r="R286" i="1"/>
  <c r="Q286" i="1"/>
  <c r="M286" i="1"/>
  <c r="L286" i="1"/>
  <c r="K286" i="1"/>
  <c r="J286" i="1"/>
  <c r="A286" i="1"/>
  <c r="S285" i="1"/>
  <c r="R285" i="1"/>
  <c r="Q285" i="1"/>
  <c r="P285" i="1"/>
  <c r="O285" i="1"/>
  <c r="N285" i="1"/>
  <c r="M285" i="1"/>
  <c r="L285" i="1"/>
  <c r="K285" i="1"/>
  <c r="J285" i="1"/>
  <c r="A285" i="1"/>
  <c r="S284" i="1"/>
  <c r="R284" i="1"/>
  <c r="Q284" i="1"/>
  <c r="P284" i="1"/>
  <c r="M284" i="1"/>
  <c r="L284" i="1"/>
  <c r="K284" i="1"/>
  <c r="J284" i="1"/>
  <c r="A284" i="1"/>
  <c r="S283" i="1"/>
  <c r="R283" i="1"/>
  <c r="Q283" i="1"/>
  <c r="P283" i="1"/>
  <c r="O283" i="1"/>
  <c r="N283" i="1"/>
  <c r="M283" i="1"/>
  <c r="L283" i="1"/>
  <c r="K283" i="1"/>
  <c r="J283" i="1"/>
  <c r="A283" i="1"/>
  <c r="R287" i="1" l="1"/>
  <c r="J287" i="1"/>
  <c r="L287" i="1"/>
  <c r="L288" i="1" s="1"/>
  <c r="M287" i="1"/>
  <c r="M288" i="1" s="1"/>
  <c r="Q287" i="1"/>
  <c r="K287" i="1"/>
  <c r="K288" i="1" s="1"/>
  <c r="S287" i="1"/>
  <c r="N51" i="1"/>
  <c r="N284" i="1" s="1"/>
  <c r="S271" i="1"/>
  <c r="R271" i="1"/>
  <c r="Q271" i="1"/>
  <c r="M271" i="1"/>
  <c r="L271" i="1"/>
  <c r="K271" i="1"/>
  <c r="J271" i="1"/>
  <c r="S263" i="1"/>
  <c r="R263" i="1"/>
  <c r="Q263" i="1"/>
  <c r="M263" i="1"/>
  <c r="L263" i="1"/>
  <c r="K263" i="1"/>
  <c r="J263" i="1"/>
  <c r="J133" i="1"/>
  <c r="J120" i="1"/>
  <c r="K120" i="1"/>
  <c r="L120" i="1"/>
  <c r="M120" i="1"/>
  <c r="Q120" i="1"/>
  <c r="R120" i="1"/>
  <c r="S120" i="1"/>
  <c r="K133" i="1"/>
  <c r="L133" i="1"/>
  <c r="M133" i="1"/>
  <c r="Q133" i="1"/>
  <c r="R133" i="1"/>
  <c r="S133" i="1"/>
  <c r="S105" i="1"/>
  <c r="R105" i="1"/>
  <c r="Q105" i="1"/>
  <c r="M105" i="1"/>
  <c r="L105" i="1"/>
  <c r="K105" i="1"/>
  <c r="J105" i="1"/>
  <c r="S88" i="1"/>
  <c r="R88" i="1"/>
  <c r="Q88" i="1"/>
  <c r="M88" i="1"/>
  <c r="L88" i="1"/>
  <c r="K88" i="1"/>
  <c r="J88" i="1"/>
  <c r="M70" i="1"/>
  <c r="L70" i="1"/>
  <c r="K70" i="1"/>
  <c r="J70" i="1"/>
  <c r="U69" i="1" s="1"/>
  <c r="K52" i="1"/>
  <c r="M52" i="1"/>
  <c r="L52" i="1"/>
  <c r="J52" i="1"/>
  <c r="U51" i="1" s="1"/>
  <c r="R298" i="1" l="1"/>
  <c r="R300" i="1" s="1"/>
  <c r="T298" i="1"/>
  <c r="T300" i="1" s="1"/>
  <c r="S298" i="1"/>
  <c r="S300" i="1" s="1"/>
  <c r="O51" i="1"/>
  <c r="O284" i="1" s="1"/>
  <c r="N52" i="1"/>
  <c r="P88" i="1"/>
  <c r="P120" i="1"/>
  <c r="N120" i="1"/>
  <c r="O5" i="1" s="1"/>
  <c r="U6" i="1" s="1"/>
  <c r="U88" i="1"/>
  <c r="N88" i="1"/>
  <c r="O4" i="1" s="1"/>
  <c r="U4" i="1" s="1"/>
  <c r="U133" i="1"/>
  <c r="U120" i="1"/>
  <c r="U105" i="1"/>
  <c r="L272" i="1"/>
  <c r="M273" i="1"/>
  <c r="R272" i="1"/>
  <c r="N271" i="1"/>
  <c r="N263" i="1"/>
  <c r="N286" i="1"/>
  <c r="N287" i="1" s="1"/>
  <c r="N288" i="1" s="1"/>
  <c r="P70" i="1"/>
  <c r="P271" i="1"/>
  <c r="P263" i="1"/>
  <c r="P286" i="1"/>
  <c r="P287" i="1" s="1"/>
  <c r="P288" i="1" s="1"/>
  <c r="J272" i="1"/>
  <c r="L273" i="1"/>
  <c r="Q272" i="1"/>
  <c r="S272" i="1"/>
  <c r="P133" i="1"/>
  <c r="N105" i="1"/>
  <c r="P52" i="1"/>
  <c r="N70" i="1"/>
  <c r="R3" i="1" s="1"/>
  <c r="U3" i="1" s="1"/>
  <c r="J299" i="1"/>
  <c r="N133" i="1"/>
  <c r="R5" i="1" s="1"/>
  <c r="U7" i="1" s="1"/>
  <c r="K164" i="1"/>
  <c r="P105" i="1"/>
  <c r="M272" i="1"/>
  <c r="K273" i="1"/>
  <c r="K272" i="1"/>
  <c r="K289" i="1" l="1"/>
  <c r="K291" i="1" s="1"/>
  <c r="H299" i="1"/>
  <c r="J298" i="1"/>
  <c r="O3" i="1"/>
  <c r="U2" i="1" s="1"/>
  <c r="K181" i="1"/>
  <c r="R4" i="1"/>
  <c r="U5" i="1" s="1"/>
  <c r="K166" i="1"/>
  <c r="L299" i="1"/>
  <c r="N299" i="1" s="1"/>
  <c r="U298" i="1" s="1"/>
  <c r="K274" i="1"/>
  <c r="K276" i="1" s="1"/>
  <c r="K232" i="1"/>
  <c r="K234" i="1" s="1"/>
  <c r="P272" i="1"/>
  <c r="P273" i="1"/>
  <c r="O286" i="1"/>
  <c r="O287" i="1" s="1"/>
  <c r="O288" i="1" s="1"/>
  <c r="O271" i="1"/>
  <c r="O263" i="1"/>
  <c r="N272" i="1"/>
  <c r="N273" i="1"/>
  <c r="O133" i="1"/>
  <c r="O70" i="1"/>
  <c r="O120" i="1"/>
  <c r="O52" i="1"/>
  <c r="O105" i="1"/>
  <c r="O88" i="1"/>
  <c r="N298" i="1" l="1"/>
  <c r="N300" i="1" s="1"/>
  <c r="L298" i="1"/>
  <c r="L300" i="1" s="1"/>
  <c r="H298" i="1"/>
  <c r="J300" i="1"/>
  <c r="N164" i="1"/>
  <c r="K215" i="1"/>
  <c r="K217" i="1" s="1"/>
  <c r="O273" i="1"/>
  <c r="N274" i="1" s="1"/>
  <c r="N289" i="1"/>
  <c r="O272" i="1"/>
  <c r="W291" i="1" l="1"/>
  <c r="W293" i="1" s="1"/>
  <c r="U291" i="1"/>
  <c r="U293" i="1" s="1"/>
  <c r="H300" i="1"/>
  <c r="P299" i="1" s="1"/>
  <c r="N232" i="1"/>
  <c r="N215" i="1"/>
  <c r="P298" i="1" l="1"/>
  <c r="P300" i="1" s="1"/>
</calcChain>
</file>

<file path=xl/comments1.xml><?xml version="1.0" encoding="utf-8"?>
<comments xmlns="http://schemas.openxmlformats.org/spreadsheetml/2006/main">
  <authors>
    <author>Gelu Gherghin</author>
    <author>Windows User</author>
  </authors>
  <commentList>
    <comment ref="O3" authorId="0" shapeId="0">
      <text>
        <r>
          <rPr>
            <b/>
            <sz val="9"/>
            <color indexed="81"/>
            <rFont val="Tahoma"/>
            <family val="2"/>
            <charset val="238"/>
          </rPr>
          <t xml:space="preserve">Gelu Gherghin:
</t>
        </r>
        <r>
          <rPr>
            <b/>
            <sz val="9"/>
            <color indexed="10"/>
            <rFont val="Tahoma"/>
            <family val="2"/>
            <charset val="238"/>
          </rPr>
          <t xml:space="preserve">Date preluate automat din tabelele cu discipline pe semestre. Nu introduceți manual.
</t>
        </r>
        <r>
          <rPr>
            <sz val="9"/>
            <color indexed="10"/>
            <rFont val="Tahoma"/>
            <family val="2"/>
            <charset val="238"/>
          </rPr>
          <t xml:space="preserve">
Valoarea de minim 22 ore/săptămână se aplică majorității domeniilor, dar unele standarde specifice prevăd alte valori. Verificați standardul domeniului dumneavoastră.</t>
        </r>
      </text>
    </comment>
    <comment ref="R3"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4" authorId="1" shapeId="0">
      <text>
        <r>
          <rPr>
            <b/>
            <sz val="9"/>
            <color indexed="81"/>
            <rFont val="Tahoma"/>
            <family val="2"/>
            <charset val="238"/>
          </rPr>
          <t xml:space="preserve">Gelu Gherghin:
</t>
        </r>
        <r>
          <rPr>
            <sz val="9"/>
            <color indexed="10"/>
            <rFont val="Tahoma"/>
            <family val="2"/>
            <charset val="238"/>
          </rPr>
          <t>Se introduce numele facultății</t>
        </r>
      </text>
    </comment>
    <comment ref="O4"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R4"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O5"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R5"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6"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domeniului, conform ultimului nomenclator publicat</t>
        </r>
      </text>
    </comment>
    <comment ref="A9"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limba de predare, așa cum apare în H.G. -ul din care luați denumirea programului</t>
        </r>
      </text>
    </comment>
    <comment ref="A10"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titlul absolventului, conform ultimului H.G. referitor la titluri publicat</t>
        </r>
      </text>
    </comment>
    <comment ref="M1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În această secțiune puteți adăuga câte rânduri sunt necesare, păstrând o aranjare decentă în pagină. 
</t>
        </r>
        <r>
          <rPr>
            <b/>
            <sz val="9"/>
            <color indexed="10"/>
            <rFont val="Tahoma"/>
            <family val="2"/>
            <charset val="238"/>
          </rPr>
          <t xml:space="preserve">Lucrați cât mai simplu, să nu fie nevoie de multe rânduri. În mod obligatoriu se trece numărul și codul pachetului. Folosiți terminologia din machetă, adică </t>
        </r>
        <r>
          <rPr>
            <i/>
            <sz val="9"/>
            <color indexed="10"/>
            <rFont val="Tahoma"/>
            <family val="2"/>
            <charset val="238"/>
          </rPr>
          <t>"Se alege o disciplină (1) din pachetul  opțional 1 (cod pachet)</t>
        </r>
        <r>
          <rPr>
            <b/>
            <sz val="9"/>
            <color indexed="10"/>
            <rFont val="Tahoma"/>
            <family val="2"/>
            <charset val="238"/>
          </rPr>
          <t>" sau "</t>
        </r>
        <r>
          <rPr>
            <i/>
            <sz val="9"/>
            <color indexed="10"/>
            <rFont val="Tahoma"/>
            <family val="2"/>
            <charset val="238"/>
          </rPr>
          <t>Se aleg două discipline (1 și 2) din pachetul  opțional 1 (cod pachet)</t>
        </r>
        <r>
          <rPr>
            <b/>
            <sz val="9"/>
            <color indexed="10"/>
            <rFont val="Tahoma"/>
            <family val="2"/>
            <charset val="238"/>
          </rPr>
          <t>" sau "</t>
        </r>
        <r>
          <rPr>
            <i/>
            <sz val="9"/>
            <color indexed="10"/>
            <rFont val="Tahoma"/>
            <family val="2"/>
            <charset val="238"/>
          </rPr>
          <t>Se alege câte o disciplină  (1 și 2) din pachetele optionale 1 (cod pachet), 2 (cod pachet) și două discipline (3 și 4) din pachetul  opțional 3 (cod pachet)".</t>
        </r>
        <r>
          <rPr>
            <sz val="9"/>
            <color indexed="10"/>
            <rFont val="Tahoma"/>
            <family val="2"/>
            <charset val="238"/>
          </rPr>
          <t xml:space="preserve">
Nu are sens să trecem aici codul fiecărei discipline din pachet, acelea vor fi detaliate oricum în tabelul opționalelor. Aici doar ar încărca inutil pagina de gardă și ar putea altera aranjarea în pagină.
Pachetele optionale vor primi la cod litera X în locul limbii de predare. De exemplu: MLX0001, MLX0002, MLX0003, etc. pentru Facultatea de Matematică și Informatică</t>
        </r>
      </text>
    </comment>
    <comment ref="A16" authorId="1" shapeId="0">
      <text>
        <r>
          <rPr>
            <b/>
            <sz val="9"/>
            <color indexed="81"/>
            <rFont val="Tahoma"/>
            <family val="2"/>
            <charset val="238"/>
          </rPr>
          <t xml:space="preserve">Gelu Gherghin:
</t>
        </r>
        <r>
          <rPr>
            <sz val="9"/>
            <color indexed="10"/>
            <rFont val="Tahoma"/>
            <family val="2"/>
            <charset val="238"/>
          </rPr>
          <t xml:space="preserve">nr. credite obligatorii + nr. credite opționale trebuie să dea 180
</t>
        </r>
      </text>
    </comment>
    <comment ref="M16"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Exemplu de formulare</t>
        </r>
      </text>
    </comment>
    <comment ref="A17" authorId="1" shapeId="0">
      <text>
        <r>
          <rPr>
            <b/>
            <sz val="9"/>
            <color indexed="81"/>
            <rFont val="Tahoma"/>
            <family val="2"/>
            <charset val="238"/>
          </rPr>
          <t>Gelu Gherghin:</t>
        </r>
        <r>
          <rPr>
            <b/>
            <sz val="9"/>
            <color indexed="10"/>
            <rFont val="Tahoma"/>
            <family val="2"/>
            <charset val="238"/>
          </rPr>
          <t xml:space="preserve">
</t>
        </r>
        <r>
          <rPr>
            <sz val="9"/>
            <color indexed="10"/>
            <rFont val="Tahoma"/>
            <family val="2"/>
            <charset val="238"/>
          </rPr>
          <t xml:space="preserve">
</t>
        </r>
        <r>
          <rPr>
            <b/>
            <sz val="9"/>
            <color indexed="10"/>
            <rFont val="Tahoma"/>
            <family val="2"/>
            <charset val="238"/>
          </rPr>
          <t>Alegeți o singură variantă: fie 6 credite - 2 semestre, fie 12 credite - 4 semestre alocate limbilor străine. Ștergeți cealaltă variantă!</t>
        </r>
        <r>
          <rPr>
            <sz val="9"/>
            <color indexed="10"/>
            <rFont val="Tahoma"/>
            <family val="2"/>
            <charset val="238"/>
          </rPr>
          <t xml:space="preserve">
*Pentru mai mult de 2 semestre este nevoie de justificare scrisă adresată Rectoratului
ATENȚIE! Creditele alocate limbilor străine sunt incluse în cele 180, sau sunt suplimentare acestora? (Verificati în tabelele cu discipline aferente semestrelor în care se studiază limba străină.) Dacă sunt suplimentare celor 180, ele trebuie mutate după "Și", înainte de cele 4  credite alocate disciplinei Educație fizică.  În ambele situații e corect numai dacă Obligatorii+Opționale=180</t>
        </r>
      </text>
    </comment>
    <comment ref="A19" authorId="1" shapeId="0">
      <text>
        <r>
          <rPr>
            <b/>
            <sz val="9"/>
            <color indexed="81"/>
            <rFont val="Tahoma"/>
            <family val="2"/>
            <charset val="238"/>
          </rPr>
          <t xml:space="preserve">Gelu Gherghin:
</t>
        </r>
        <r>
          <rPr>
            <sz val="9"/>
            <color indexed="10"/>
            <rFont val="Tahoma"/>
            <family val="2"/>
            <charset val="238"/>
          </rPr>
          <t>În cazul în care creditele alocate Limbii străine sunt suplimentare celor 180, rândul referitor la aceasta trebuie mutat mai jos de "Și"</t>
        </r>
        <r>
          <rPr>
            <sz val="9"/>
            <color indexed="81"/>
            <rFont val="Tahoma"/>
            <family val="2"/>
            <charset val="238"/>
          </rPr>
          <t xml:space="preserve">
</t>
        </r>
      </text>
    </comment>
    <comment ref="A2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Numărul de credite la examenul de licență depinde de numărul probelor.</t>
        </r>
      </text>
    </comment>
    <comment ref="M30"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cel puțin trei denumiri de instituții europene de învățământ superior</t>
        </r>
      </text>
    </comment>
    <comment ref="A37" authorId="0" shapeId="0">
      <text>
        <r>
          <rPr>
            <b/>
            <sz val="9"/>
            <color indexed="10"/>
            <rFont val="Tahoma"/>
            <family val="2"/>
            <charset val="238"/>
          </rPr>
          <t>Gelu Gherghin:</t>
        </r>
        <r>
          <rPr>
            <sz val="9"/>
            <color indexed="10"/>
            <rFont val="Tahoma"/>
            <family val="2"/>
            <charset val="238"/>
          </rPr>
          <t xml:space="preserve">
Conform Art. 14 al Regulamentului ECTS, niciun student nu poate fi obligat, prin prevederile planului de învățământ, la frecventarea a mai mult de 6-7 discipline pe semestru în vederea acumulării celor 30 de credite.</t>
        </r>
      </text>
    </comment>
    <comment ref="A5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5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A53" authorId="0" shapeId="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 </t>
        </r>
        <r>
          <rPr>
            <b/>
            <sz val="9"/>
            <color indexed="10"/>
            <rFont val="Tahoma"/>
            <family val="2"/>
            <charset val="238"/>
          </rPr>
          <t>DACĂ FACULTATEA DUMNEAVOASTRĂ ESTE DESERVITĂ DE CĂTRE DLMCA SAU LIMBA STRĂINĂ SE STUDIAZĂ ÎN ALT SEMESTRU, ATUNCI VĂ ROG SĂ FACEȚI MODIFICĂRILE NECESARE.</t>
        </r>
      </text>
    </comment>
    <comment ref="B5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N5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Q5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T5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67" authorId="0" shape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6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6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A71" authorId="0" shapeId="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II. </t>
        </r>
        <r>
          <rPr>
            <b/>
            <sz val="9"/>
            <color indexed="10"/>
            <rFont val="Tahoma"/>
            <family val="2"/>
            <charset val="238"/>
          </rPr>
          <t>DACĂ FACULTATEA DUMNEAVOASTRĂ ESTE DESERVITĂ DE CĂTRE DLMCA SAU LIMBA STRĂINĂ SE STUDIAZĂ ÎN ALT SEMESTRU, ATUNCI VĂ ROG SĂ FACEȚI MODIFICĂRILE NECESARE.</t>
        </r>
      </text>
    </comment>
    <comment ref="B7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N7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Q7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T7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86" authorId="0" shape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87" authorId="0" shape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B9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N9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Q9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T9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03" authorId="0" shape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104" authorId="0" shape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B11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N11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Q11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T11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18" authorId="0" shape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119" authorId="0" shape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B12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N12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Q12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T12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31" authorId="0" shape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132" authorId="0" shape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135"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ca o disciplină să fie opțională, fiecare pachet trebuie să conțină cel puțin </t>
        </r>
        <r>
          <rPr>
            <i/>
            <sz val="9"/>
            <color indexed="10"/>
            <rFont val="Tahoma"/>
            <family val="2"/>
            <charset val="238"/>
          </rPr>
          <t>n+1</t>
        </r>
        <r>
          <rPr>
            <sz val="9"/>
            <color indexed="10"/>
            <rFont val="Tahoma"/>
            <family val="2"/>
            <charset val="238"/>
          </rPr>
          <t xml:space="preserve"> opțiuni, unde </t>
        </r>
        <r>
          <rPr>
            <i/>
            <sz val="9"/>
            <color indexed="10"/>
            <rFont val="Tahoma"/>
            <family val="2"/>
            <charset val="238"/>
          </rPr>
          <t>n</t>
        </r>
        <r>
          <rPr>
            <sz val="9"/>
            <color indexed="10"/>
            <rFont val="Tahoma"/>
            <family val="2"/>
            <charset val="238"/>
          </rPr>
          <t xml:space="preserve"> este numărul de discipline care se aleg din pachet. În caz contrar, opționalul este, de fapt, obligatoriu. De exemplu, dacă dintr-un pachet se alege o disciplină, trebuie să existe cel puțin 2 discipline/pachet; dacă se aleg două, trebuie cel puțin 3 discipline/pachet, etc.</t>
        </r>
      </text>
    </comment>
    <comment ref="B137"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J137"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TOATE DISCIPLINELE DINTR-UN PACHET TREBUIE SĂ AIBĂ ACELAȘI NUMĂR DE CREDITE (încât un student să poată acumula 30  de credite/semestru,  indiferent de opțiune)</t>
        </r>
      </text>
    </comment>
    <comment ref="N137"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Q137"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T137"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14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4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47"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52"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57"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Q163"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ATENȚIE!</t>
        </r>
        <r>
          <rPr>
            <sz val="9"/>
            <color indexed="10"/>
            <rFont val="Tahoma"/>
            <family val="2"/>
            <charset val="238"/>
          </rPr>
          <t xml:space="preserve">
Formulele de total/coloană și de procent opționale sunt implementate pentru situația tipică în care se alege o singură disciplină din fiecare cele șase pachete.
Dacă se adaugă pachete suplimentare sau în situația particulară în care dintr-un pachet se alege mai mult de o disciplină, acest lucru trebuie să se reflecte în formulele de total pe coloane și în formula de calcul al procentului.</t>
        </r>
      </text>
    </comment>
    <comment ref="A165"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166" authorId="0" shapeId="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r>
          <rPr>
            <sz val="9"/>
            <color indexed="10"/>
            <rFont val="Tahoma"/>
            <family val="2"/>
            <charset val="238"/>
          </rPr>
          <t xml:space="preserve"> Dacă nu se obține o valoare între aceste limite, va trebui să introduceți opțiuni suplimentare: fie pachete suplimentare, fie posibilitatea ca studenâii să aleagă mai multe discipine din fiecare pachet.</t>
        </r>
      </text>
    </comment>
    <comment ref="B17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N17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Q17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T17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8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181" authorId="0" shapeId="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text>
    </comment>
    <comment ref="A216"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17" authorId="0" shapeId="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text>
    </comment>
    <comment ref="A21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Acest tabel se va utiliza numai pentru domeniile pentru care standardele specifice prevăd Discipline de Domeniu (DD): 
Științe inginerești, Științe economice, Arte, Educație fizică și sport, Științe sociale, politice și ale comunicării.
</t>
        </r>
        <r>
          <rPr>
            <b/>
            <sz val="9"/>
            <color indexed="10"/>
            <rFont val="Tahoma"/>
            <family val="2"/>
            <charset val="238"/>
          </rPr>
          <t>Dacă programul de studii nu este incadrat într-unul din domeniile care au DD, ștergeți acest tabel cu totul din planul de învățământ.</t>
        </r>
      </text>
    </comment>
    <comment ref="A23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34" authorId="0" shapeId="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text>
    </comment>
    <comment ref="A245" authorId="0" shape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250" authorId="0" shape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251" authorId="0" shape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256" authorId="0" shape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257" authorId="0" shape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261" authorId="0" shape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262" authorId="0" shape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269" authorId="0" shape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270" authorId="0" shape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275"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76" authorId="0" shapeId="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text>
    </comment>
    <comment ref="A29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91" authorId="0" shapeId="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text>
    </comment>
    <comment ref="A295"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introduceți manual date decât în celulele marcate cu galben</t>
        </r>
      </text>
    </comment>
    <comment ref="B322" authorId="0" shapeId="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 xml:space="preserve">Alegeți o singură disciplină din lista de didactici pe care ați primit-o înmpreună cu macheta. </t>
        </r>
        <r>
          <rPr>
            <sz val="9"/>
            <color indexed="10"/>
            <rFont val="Tahoma"/>
            <family val="2"/>
            <charset val="238"/>
          </rPr>
          <t xml:space="preserve">
Dunumirea disciplinei se trece în limbile română și engleză. 
Dacă programul este predat în limba maghiară, denumirea disciplinei se trece în limbile română, engleză și maghiară.
Dacă programul este predat în limba germană, denumirea disciplinei se trece în limbile română, engleză și germană.
 Vă rugăm să nu faceți alte modificări în tabel.</t>
        </r>
      </text>
    </comment>
  </commentList>
</comments>
</file>

<file path=xl/sharedStrings.xml><?xml version="1.0" encoding="utf-8"?>
<sst xmlns="http://schemas.openxmlformats.org/spreadsheetml/2006/main" count="839" uniqueCount="289">
  <si>
    <t>I. CERINŢE PENTRU OBŢINEREA DIPLOMEI DE LICENŢĂ</t>
  </si>
  <si>
    <t>180 de credite din care:</t>
  </si>
  <si>
    <t>Activităţi didactice</t>
  </si>
  <si>
    <t>Sesiune de examene</t>
  </si>
  <si>
    <t>Vacanţă</t>
  </si>
  <si>
    <t>Sem I</t>
  </si>
  <si>
    <t>Sem II</t>
  </si>
  <si>
    <t>I</t>
  </si>
  <si>
    <t>V</t>
  </si>
  <si>
    <t>R</t>
  </si>
  <si>
    <t>Stagii de practică</t>
  </si>
  <si>
    <t xml:space="preserve">iarna </t>
  </si>
  <si>
    <t>prim</t>
  </si>
  <si>
    <t>vara</t>
  </si>
  <si>
    <t>Anul I</t>
  </si>
  <si>
    <t>Anul II</t>
  </si>
  <si>
    <t>Anul III</t>
  </si>
  <si>
    <t>II. DESFĂŞURAREA STUDIILOR (în număr de săptămani)</t>
  </si>
  <si>
    <r>
      <t xml:space="preserve">Durata studiilor: </t>
    </r>
    <r>
      <rPr>
        <b/>
        <sz val="10"/>
        <color indexed="8"/>
        <rFont val="Times New Roman"/>
        <family val="1"/>
      </rPr>
      <t>6 semestre</t>
    </r>
  </si>
  <si>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</si>
  <si>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</si>
  <si>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</si>
  <si>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</si>
  <si>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</si>
  <si>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</si>
  <si>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</si>
  <si>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</si>
  <si>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</si>
  <si>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</si>
  <si>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</si>
  <si>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</si>
  <si>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</si>
  <si>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</si>
  <si>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</si>
  <si>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</si>
  <si>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</si>
  <si>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</si>
  <si>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</si>
  <si>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</si>
  <si>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DC</t>
  </si>
  <si>
    <t>Credite ECTS</t>
  </si>
  <si>
    <t>Ore alocate studiului</t>
  </si>
  <si>
    <t>ANUL I, SEMESTRUL 1</t>
  </si>
  <si>
    <t>ANUL I, SEMESTRUL 2</t>
  </si>
  <si>
    <t>ANUL II, SEMESTRUL 3</t>
  </si>
  <si>
    <t>ANUL II, SEMESTRUL 4</t>
  </si>
  <si>
    <t>ANUL III, SEMESTRUL 5</t>
  </si>
  <si>
    <t>ANUL III, SEMESTRUL 6</t>
  </si>
  <si>
    <t>DISCIPLINE OPȚIONALE</t>
  </si>
  <si>
    <t>%</t>
  </si>
  <si>
    <t xml:space="preserve">TOTAL ORE FIZICE / TOTAL ORE ALOCATE STUDIULUI </t>
  </si>
  <si>
    <t>An I, Semestrul 1</t>
  </si>
  <si>
    <t>An I, Semestrul 2</t>
  </si>
  <si>
    <t>An II, Semestrul 3</t>
  </si>
  <si>
    <t>An II, Semestrul 4</t>
  </si>
  <si>
    <t>An III, Semestrul 5</t>
  </si>
  <si>
    <t>An III, Semestrul 6</t>
  </si>
  <si>
    <t>Semestrele 1 - 5 (14 săptămâni)</t>
  </si>
  <si>
    <t>DISCIPLINE DE PREGĂTIRE FUNDAMENTALĂ (DF)</t>
  </si>
  <si>
    <t>DISCIPLINE DE SPECIALIATE (DS)</t>
  </si>
  <si>
    <t>DISCIPLINE</t>
  </si>
  <si>
    <t>OBLIGATORII</t>
  </si>
  <si>
    <t>OPȚIONALE</t>
  </si>
  <si>
    <t>ORE FIZICE</t>
  </si>
  <si>
    <t>ORE ALOCATE STUDIULUI</t>
  </si>
  <si>
    <t>NR. DE CREDITE</t>
  </si>
  <si>
    <t>AN I</t>
  </si>
  <si>
    <t>AN II</t>
  </si>
  <si>
    <t>AN III</t>
  </si>
  <si>
    <t>DISCIPLINE COMPLEMANTARE (DC)</t>
  </si>
  <si>
    <t>Semestrul  6 (12 săptămâni)</t>
  </si>
  <si>
    <t>BILANȚ GENERAL</t>
  </si>
  <si>
    <t>Și</t>
  </si>
  <si>
    <t xml:space="preserve">TOTAL CREDITE / ORE PE SĂPTĂMÂNĂ / EVALUĂRI </t>
  </si>
  <si>
    <t xml:space="preserve">PROGRAM DE STUDII PSIHOPEDAGOGICE </t>
  </si>
  <si>
    <t>VDP 1101</t>
  </si>
  <si>
    <t>VDP 1202</t>
  </si>
  <si>
    <t>VDP 2303</t>
  </si>
  <si>
    <t>VDP 2404</t>
  </si>
  <si>
    <t>VDP 3505</t>
  </si>
  <si>
    <t>VDP 3506</t>
  </si>
  <si>
    <t>VDP 3607</t>
  </si>
  <si>
    <t>VDP 3608</t>
  </si>
  <si>
    <t>MODUL PEDAGOCIC - Nivelul I: 30 de credite ECTS  + 5 credite ECTS aferente examenului de absolvire</t>
  </si>
  <si>
    <t>DPPF</t>
  </si>
  <si>
    <t>DPDPS</t>
  </si>
  <si>
    <t>YLU0011</t>
  </si>
  <si>
    <t>YLU0012</t>
  </si>
  <si>
    <t>UNIVERSITATEA BABEŞ-BOLYAI CLUJ-NAPOCA</t>
  </si>
  <si>
    <r>
      <rPr>
        <b/>
        <sz val="10"/>
        <color indexed="8"/>
        <rFont val="Times New Roman"/>
        <family val="1"/>
      </rPr>
      <t>4</t>
    </r>
    <r>
      <rPr>
        <sz val="10"/>
        <color indexed="8"/>
        <rFont val="Times New Roman"/>
        <family val="1"/>
      </rPr>
      <t xml:space="preserve"> credite pentru disciplina Educație fizică</t>
    </r>
  </si>
  <si>
    <t>PROCENT DIN NUMĂRUL TOTAL DE DISCIPLINE</t>
  </si>
  <si>
    <t xml:space="preserve">PROCENT DIN NUMĂRUL TOTAL DE ORE FIZICE </t>
  </si>
  <si>
    <t>*</t>
  </si>
  <si>
    <t xml:space="preserve"> </t>
  </si>
  <si>
    <t xml:space="preserve">DISCIPLINE ÎN DOMENIU (DD) </t>
  </si>
  <si>
    <t>DPPF – Discipline de pregătire psihopedagogică fundamentală (obligatorii)                      DPDPS – Discipline de pregătire didactică şi practică de specialitate (obligatorii)</t>
  </si>
  <si>
    <r>
      <rPr>
        <b/>
        <sz val="10"/>
        <color indexed="8"/>
        <rFont val="Times New Roman"/>
        <family val="1"/>
        <charset val="238"/>
      </rPr>
      <t>Domenii care au DD</t>
    </r>
    <r>
      <rPr>
        <sz val="10"/>
        <color indexed="8"/>
        <rFont val="Times New Roman"/>
        <family val="1"/>
      </rPr>
      <t xml:space="preserve">
DF+DD+DS+DC</t>
    </r>
  </si>
  <si>
    <r>
      <rPr>
        <b/>
        <sz val="10"/>
        <rFont val="Times New Roman"/>
        <family val="1"/>
        <charset val="238"/>
      </rPr>
      <t>Domenii fără DD</t>
    </r>
    <r>
      <rPr>
        <sz val="10"/>
        <color indexed="8"/>
        <rFont val="Times New Roman"/>
        <family val="1"/>
      </rPr>
      <t xml:space="preserve">
DF+DS+DC</t>
    </r>
  </si>
  <si>
    <t xml:space="preserve">Procent total discipline </t>
  </si>
  <si>
    <t>Procent total ore fizie</t>
  </si>
  <si>
    <t>ÎN TOATE TABELELE DIN ACEASTĂ MACHETĂ, TREBUIE SĂ INTRODUCEȚI  CONȚINUT NUMAI ÎN CELULELE MARCATE CU GALBEN. 
NICIO CELULĂ GALBENA NU TREBUIE SĂ RĂMÂNĂ  NECOMPLETATĂ.</t>
  </si>
  <si>
    <t>**</t>
  </si>
  <si>
    <t>**LLU0012, Limba engleză - curs practic limbaj specializat; LLU0022, Limba franceză - curs practic limbaj specializat; LLU0032, Limba germană - curs practic limbaj specializat; LLU0042, Limba italiană - curs practic limbaj specializat; LLU0052 - Limba spaniolă - curs practic limbaj specializat; LLU0062 - Limba rusă - curs practic limbaj specializat.</t>
  </si>
  <si>
    <t>*LLU0011, Limba engleză - curs practic limbaj specializat; LLU0021, Limba franceză - curs practic limbaj specializat; LLU0031, Limba germană - curs practic limbaj specializat; LLU0041, Limba italiană - curs practic limbaj specializat; LLU0051 - Limba spaniolă - curs practic limbaj specializat; LLU0061 - Limba rusă - curs practic limbaj specializat.</t>
  </si>
  <si>
    <t>În contul a cel mult 3 discipline opţionale, studentul are dreptul să aleagă 3 discipline de la alte specializări ale facultăţilor din Universitatea Babeş-Bolyai, respectând condiționările din planurile de învățământ ale respectivelor specializări.</t>
  </si>
  <si>
    <t>Psihologia educaţiei / Educational psychology / Neveléspszichológia</t>
  </si>
  <si>
    <t>Pedagogie I / Pedagogy I / Pedagógia I:
- Fundamentele pedagogiei / Fundamentals of pedagogy / A pedagógia alapjai
- Teoria și metodologia curriculumului / Curriculum theory and   methodology / Tantervelmélet</t>
  </si>
  <si>
    <t>Instruire asistată de calculator / Computer assisted training / Számítógéppel támogatott oktatás</t>
  </si>
  <si>
    <t>Practică pedagogică  în învăţământul preuniversitar obligatoriu (1) / Pre-service teaching practice in compulsory education (1) /Pedagógiai gyakorlat I</t>
  </si>
  <si>
    <t>Managementul clasei de elevi / Classroom management / Tanulásszervezés</t>
  </si>
  <si>
    <t>Practică pedagogică  în învăţământul preuniversitar obligatoriu (2) / Pre-service teaching practice in compulsory education (2) / Pedagógiai gyakorlat II</t>
  </si>
  <si>
    <t xml:space="preserve">MODUL PEDAGOGIC PENTRU PROGRAMELE ÎN LIMBA MAGHIARĂ
Dacă programul este predat în limba maghiară, ștergeți pagina anterioară, aferentă Modulului Pedagogic în limba română și pagina următoare, aferentă Modulului Pedagogic în limba germană. 
Alegeți o didactică în semestrul 4, din lista primită împreună cu macheta </t>
  </si>
  <si>
    <t xml:space="preserve">Pedagogie II / Pedagogy II / Pedagógia II: 
- Teoria și metodologia instruirii / Instruction theory and methodology / Oktatáselmélet 
- Teoria și metodologia evaluării / Evaluation theory and methodology / Értékeléselmélet </t>
  </si>
  <si>
    <t>Examen de absolvire Nivel I / Graduation exam Level I / I-es modul záróvizsga</t>
  </si>
  <si>
    <t xml:space="preserve">Propunerea a fost implementată </t>
  </si>
  <si>
    <t xml:space="preserve"> Pentru actualizarea planului de învățământ, au fost organizate consultări cu studenții</t>
  </si>
  <si>
    <t xml:space="preserve"> Propuneri și sugestii ale studenților cu privire la îmbunătățirea planurilor de învățământ</t>
  </si>
  <si>
    <t>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t>
  </si>
  <si>
    <t xml:space="preserve"> Pentru actualizarea planului de învățământ, au fost organizate consultări cu principalii angajatori ai absolvenților / autorități locale</t>
  </si>
  <si>
    <t xml:space="preserve"> Propuneri și sugestii ale angajatorilor / autorităților locale cu privire la îmbunătățirea planurilor de învățământ</t>
  </si>
  <si>
    <t xml:space="preserve"> Lista angajatorilor / autorităților locale consultați(te)</t>
  </si>
  <si>
    <t>FAU000X</t>
  </si>
  <si>
    <t>FEU000X</t>
  </si>
  <si>
    <t>Semestrul 1 / Semestrul 2 / Semestrul 3 / Semestrul 4 / Semestrul 5 / Semestrul 6</t>
  </si>
  <si>
    <t>TOTAL CREDITE / ORE PE SĂPTĂMÂNĂ / EVALUĂRI / DISCIPLINE</t>
  </si>
  <si>
    <t xml:space="preserve">TOTAL CREDITE / ORE PE SĂPTĂMÂNĂ / EVALUĂRI / DISCIPLINE </t>
  </si>
  <si>
    <t>Dacă domeniul dumneavoastră are Discipline în Domeniu (DD), atunci luați în considerare prima coloană a cheii de verificare. Dacă domeniul  nu are DD și ați șters tabelul DD, atunci luați în considerare cea de-a doua coloană a cheii de verificare.</t>
  </si>
  <si>
    <t>Fundamente de antreprenoriat / Fundamentals of Entrepreneurship</t>
  </si>
  <si>
    <t xml:space="preserve">Fundamente de educație umanistă (Teoria argumentării) / Fundamentals of humanities (Argumentation theory) </t>
  </si>
  <si>
    <t>Un student poate alege o disciplină facultativă transversală o singură dată pe parcursul unui ciclu de studii, în oricare din semestrele în care aceasta este predată. Atunci când studentul introduce o disciplină facultativă transversală în Contractul Anual de Studii, litera X din codul disciplinei va fi înlocuită cu numărul semestrului în care disciplina este studiată (1 sau 2).</t>
  </si>
  <si>
    <t>ANEXĂ LA PLANUL DE ÎNVĂȚĂMÂNT</t>
  </si>
  <si>
    <t>PLAN DE ÎNVĂŢĂMÂNT valabil începând din anul universitar 2024-2025</t>
  </si>
  <si>
    <t>RAPORT DE REVIZUIRE A PLANULUI DE ÎNVĂȚĂMÂNT VALABIL ÎNCEPÂND DIN ANUL UNIVERSITAR 2024-2025</t>
  </si>
  <si>
    <r>
      <rPr>
        <b/>
        <sz val="10"/>
        <rFont val="Times New Roman"/>
        <family val="1"/>
      </rPr>
      <t>IV.EXAMENUL DE LICENŢĂ</t>
    </r>
    <r>
      <rPr>
        <sz val="10"/>
        <rFont val="Times New Roman"/>
        <family val="1"/>
      </rPr>
      <t xml:space="preserve"> - perioada iunie-iulie (1 săptămână)
Proba 1: Evaluarea cunoştinţelor fundamentale şi de specialitate - 10 credite
Proba 2: Prezentarea şi susţinerea lucrării de licenţă - 10 credite</t>
    </r>
  </si>
  <si>
    <t>FACULTATEA DE ȘTIINȚE POLITCE, ADMINISTRATIVE ȘI ALE COMUNICĂRII</t>
  </si>
  <si>
    <t>3</t>
  </si>
  <si>
    <r>
      <rPr>
        <b/>
        <sz val="10"/>
        <color indexed="8"/>
        <rFont val="Times New Roman"/>
        <family val="1"/>
      </rPr>
      <t>VI. UNIVERSITĂŢI DE REFERINŢĂ DIN TOP 500:</t>
    </r>
    <r>
      <rPr>
        <sz val="10"/>
        <color indexed="8"/>
        <rFont val="Times New Roman"/>
        <family val="1"/>
      </rPr>
      <t xml:space="preserve">
Aalborg University - Danemarca, Pompeu Fabra University - Spania,
King's College London, The University of Glasgow, University of Sussex  - Marea Britanie, University of Toronto - Canada,
Harvard University, University of Pennsylvania, New York University, University of Houston - Statele Unite ale Americii</t>
    </r>
  </si>
  <si>
    <t>ULM3101</t>
  </si>
  <si>
    <t>Introducere în științele comunicării/Introduction to Communication Sciences/Bevezezés a kommunikációtudományba</t>
  </si>
  <si>
    <t>DF</t>
  </si>
  <si>
    <t>ULM3102</t>
  </si>
  <si>
    <t>Introducere în sistemul mass-media/Introduction to Media System /Bevezetés a média rendszerébe</t>
  </si>
  <si>
    <t>ULM3103</t>
  </si>
  <si>
    <t xml:space="preserve">Introducere în științele politice/Introduction to Political Sciences/ Beveztés a politikatudományokba </t>
  </si>
  <si>
    <t>ULM3104</t>
  </si>
  <si>
    <t>Genuri jurnalistice/Journalism genres/Sajtóműfajok</t>
  </si>
  <si>
    <t>DS</t>
  </si>
  <si>
    <t>ULM3105</t>
  </si>
  <si>
    <t xml:space="preserve">Tehnici de redactare. Gramatică normativă/Elaboration Techniques. Normative Grammar/Szerkesztési technikák. Normatív grammatika </t>
  </si>
  <si>
    <t>DD</t>
  </si>
  <si>
    <t>ULM3106</t>
  </si>
  <si>
    <t>Tehnici de redactare texte si imagini / Computer aided text and image editing/Számitógépes szöveg- és képszerkesztés</t>
  </si>
  <si>
    <t>ULM3207</t>
  </si>
  <si>
    <t>Limbajul jurnalistic/Language of Journalism/Sajtónyelv</t>
  </si>
  <si>
    <t>ULM3208</t>
  </si>
  <si>
    <t>Metode de cercetare și elaborarea lucrărilor științifice/Research Methiods and Elaboration of Scientific Papers/Kutatásmódszertan és tudományos szövegszerkesztés</t>
  </si>
  <si>
    <t>ULM3209</t>
  </si>
  <si>
    <t>Semiotica și cultură vizuală/Semiotics and Visual Culture/Szemiotika és vizuális kultúra</t>
  </si>
  <si>
    <t>ULM3210</t>
  </si>
  <si>
    <t>Fotojurnalism/Photojournalism/Sajtófotó</t>
  </si>
  <si>
    <t>ULM3211</t>
  </si>
  <si>
    <t>Tehnici de colectare a informațiilor/Information Gathering Techniques/Adatgyűjtési technikák</t>
  </si>
  <si>
    <t>ULX0001</t>
  </si>
  <si>
    <t>Curs opțional 1/ Optional Course 1/ Opcionális tantárgy 1</t>
  </si>
  <si>
    <t>ULM3314</t>
  </si>
  <si>
    <t>Jurnalism radio/Radio Journalism/Rádiós újságírás</t>
  </si>
  <si>
    <t>ULM3315</t>
  </si>
  <si>
    <t>Jurnalism de investigație /Investigative Journalism/Tényfeltáró újságírás</t>
  </si>
  <si>
    <t>ULM3316</t>
  </si>
  <si>
    <t xml:space="preserve">Istoria presei/History of Media/Médiatörténet </t>
  </si>
  <si>
    <t>ULM3321</t>
  </si>
  <si>
    <t>Tehnici de redactare. Machetare publicații/Elaboration techniques.  Publishing/Szerkesztési technkák. Kiadványszerkesztés</t>
  </si>
  <si>
    <t>ULM3317</t>
  </si>
  <si>
    <t>Practica în instituții de presă 2/ Internship in Media Institutions 2/Szakgyakorlat 2</t>
  </si>
  <si>
    <t>ULX0002</t>
  </si>
  <si>
    <t>Curs opțional 2/ Optional Course 2/ Opcionális tantárgy 2</t>
  </si>
  <si>
    <t>Curs opțional 3/ Optional Course 3/ Opcinális tantárgy 3</t>
  </si>
  <si>
    <t>ULM3421</t>
  </si>
  <si>
    <t>Jurnalism de televiziune/Television Journalism/Televíziós újságírás</t>
  </si>
  <si>
    <t>ULM3422</t>
  </si>
  <si>
    <t>ULM3423</t>
  </si>
  <si>
    <t>Jurnalism politic/Political Journalism/Politikai újságírás</t>
  </si>
  <si>
    <t>ULM3424</t>
  </si>
  <si>
    <t>Producție media/Media production/Médiatartalmak előállítása</t>
  </si>
  <si>
    <t>ULM3425</t>
  </si>
  <si>
    <t xml:space="preserve">Legislația presei/Press Law/Sajtójog </t>
  </si>
  <si>
    <t>ULM3426</t>
  </si>
  <si>
    <t>Practica în instituții de presă 3/Internship in Media Institutions 3/Szakgyakorlat 3</t>
  </si>
  <si>
    <t>ULX0003</t>
  </si>
  <si>
    <r>
      <t xml:space="preserve">Curs </t>
    </r>
    <r>
      <rPr>
        <sz val="10"/>
        <rFont val="Times New Roman"/>
        <family val="1"/>
      </rPr>
      <t>opțional 4/ Optional Course 4/ Opcionális tantárgy 4</t>
    </r>
  </si>
  <si>
    <r>
      <t>Curs opțional 5/</t>
    </r>
    <r>
      <rPr>
        <sz val="10"/>
        <color rgb="FFFF0000"/>
        <rFont val="Times New Roman"/>
        <family val="1"/>
        <charset val="238"/>
      </rPr>
      <t xml:space="preserve"> </t>
    </r>
    <r>
      <rPr>
        <sz val="10"/>
        <rFont val="Times New Roman"/>
        <family val="1"/>
      </rPr>
      <t>Optional Course 5/ Opcionális tantárgy 5</t>
    </r>
  </si>
  <si>
    <t>ULM3528</t>
  </si>
  <si>
    <t>Jurnalism de agenție de presă/News Agency Journalism/ Hírügynökségi újságírás</t>
  </si>
  <si>
    <t>ULM3529</t>
  </si>
  <si>
    <t>Stilistică și redactare creativă/Stilistics and creative writing/Stilisztika és kreatív írás</t>
  </si>
  <si>
    <t>ULM3530</t>
  </si>
  <si>
    <t>Jurnalism cultural/Cultural Journalism/Kulturális újságírás</t>
  </si>
  <si>
    <t>ULM3531</t>
  </si>
  <si>
    <t>Noile media și comunicare online/New Media and Online Communication/Új média és online kommunikáció</t>
  </si>
  <si>
    <t>ULM3532</t>
  </si>
  <si>
    <t>Producție de televiziune/Television production/Televíziós műsorgyártás</t>
  </si>
  <si>
    <t>ULX0004</t>
  </si>
  <si>
    <r>
      <t>Curs opțional 6</t>
    </r>
    <r>
      <rPr>
        <sz val="10"/>
        <color rgb="FFFF0000"/>
        <rFont val="Times New Roman"/>
        <family val="1"/>
        <charset val="238"/>
      </rPr>
      <t xml:space="preserve">/ </t>
    </r>
    <r>
      <rPr>
        <sz val="10"/>
        <rFont val="Times New Roman"/>
        <family val="1"/>
      </rPr>
      <t>Optional Course 6/ Opcionális tantárgy 6</t>
    </r>
  </si>
  <si>
    <r>
      <t>Curs opțional 7/</t>
    </r>
    <r>
      <rPr>
        <sz val="10"/>
        <color rgb="FFFF0000"/>
        <rFont val="Times New Roman"/>
        <family val="1"/>
        <charset val="238"/>
      </rPr>
      <t xml:space="preserve"> </t>
    </r>
    <r>
      <rPr>
        <sz val="10"/>
        <rFont val="Times New Roman"/>
        <family val="1"/>
      </rPr>
      <t>Optional Course 7/ Opcionális tantárgy 7</t>
    </r>
  </si>
  <si>
    <t>ULM3636</t>
  </si>
  <si>
    <t>Medii digitale interactive/Interactive digital mediums/Interaktív digitális médiumok/</t>
  </si>
  <si>
    <t>ULM3637</t>
  </si>
  <si>
    <t>Atelier jurnalism online/Online Journalism Practice/Online sajtó műhely</t>
  </si>
  <si>
    <t>ULM3638</t>
  </si>
  <si>
    <t>Traducere jurnalistică/Journalism Translation/Sajtófordítás</t>
  </si>
  <si>
    <t>ULM3639</t>
  </si>
  <si>
    <t>Redactarea lucării de licență/Dissertation Writing/Szakdolgozatírás</t>
  </si>
  <si>
    <t>ULX0005</t>
  </si>
  <si>
    <r>
      <t>Curs opțional 8/</t>
    </r>
    <r>
      <rPr>
        <sz val="10"/>
        <color rgb="FFFF0000"/>
        <rFont val="Times New Roman"/>
        <family val="1"/>
        <charset val="238"/>
      </rPr>
      <t xml:space="preserve"> </t>
    </r>
    <r>
      <rPr>
        <sz val="10"/>
        <rFont val="Times New Roman"/>
        <family val="1"/>
      </rPr>
      <t>Optional Course 8/ Opcionális tantárgy 8</t>
    </r>
  </si>
  <si>
    <r>
      <t>Curs opțional 9/</t>
    </r>
    <r>
      <rPr>
        <sz val="10"/>
        <color rgb="FFFF0000"/>
        <rFont val="Times New Roman"/>
        <family val="1"/>
        <charset val="238"/>
      </rPr>
      <t xml:space="preserve"> </t>
    </r>
    <r>
      <rPr>
        <sz val="10"/>
        <rFont val="Times New Roman"/>
        <family val="1"/>
      </rPr>
      <t>Optional Course 9/ Opcionális tantárgy 9</t>
    </r>
  </si>
  <si>
    <t>ULM3213</t>
  </si>
  <si>
    <t>Atelier expresie verbală/Elocution/Beszédtechnika</t>
  </si>
  <si>
    <t>ULM4210</t>
  </si>
  <si>
    <t>Tehnici de prezentare/Presentation Techniques/Prezentációs technikák</t>
  </si>
  <si>
    <t>ULM3318</t>
  </si>
  <si>
    <t>Istoria politică modernă a Europei de Est/Modern Political History of Eastern Europe/Kelet-Európa modern kori politikatörténete</t>
  </si>
  <si>
    <t>ULM3319</t>
  </si>
  <si>
    <t>Presă de opinie/Opinion Genres/Véleménysajtó</t>
  </si>
  <si>
    <t>ULM3427</t>
  </si>
  <si>
    <t xml:space="preserve">Cultură mediatică/Media Culture/Médiakultúra </t>
  </si>
  <si>
    <t>ULM4416</t>
  </si>
  <si>
    <t>Introducere în publicitate/Introduction to Advertising/ Reklámkommunikáció</t>
  </si>
  <si>
    <t>ULM3428</t>
  </si>
  <si>
    <t>Mass-media românească/Romanian media/Román média</t>
  </si>
  <si>
    <t>Curs opțional nenominalizat din programele UBB/Unnamed BBU optional course/Meg nem nevezett BBTE választható tárgy</t>
  </si>
  <si>
    <t>PACHET OPȚIONAL 1 (An I, Semestrul 2)</t>
  </si>
  <si>
    <t>PACHET OPȚIONAL 2 (An II, Semestrul 3)</t>
  </si>
  <si>
    <t>PACHET OPȚIONAL 3 (An II, Semestrul 4)</t>
  </si>
  <si>
    <t>PACHET OPȚIONAL 4 (An III, Semestrul 5)</t>
  </si>
  <si>
    <t>ULM3534</t>
  </si>
  <si>
    <t>Jurnalism sportiv/Sports Journalism/Sportújságírás</t>
  </si>
  <si>
    <t>ULM3535</t>
  </si>
  <si>
    <t>Jurnalism științific/Scientific Journalism/Tudományos újságírás</t>
  </si>
  <si>
    <t>ULM4522</t>
  </si>
  <si>
    <t>Tehnici de campanie/Campaign communication/ Kampánykommunikáció</t>
  </si>
  <si>
    <t>ULM3640</t>
  </si>
  <si>
    <t>Mass-media și cultura populară/Media and popular culture/ Bulvárújságírás</t>
  </si>
  <si>
    <t>ULM3641</t>
  </si>
  <si>
    <t xml:space="preserve">Comunicare interculturală/Intercultural communication/Interkulturális kommunikáció </t>
  </si>
  <si>
    <t>ULM3642</t>
  </si>
  <si>
    <t>Introducere în studii de Holocaust și genocid/Introduction to Holocaust and Genocide Studies/Bevezetés a Holokauszt és genocídium tanulmányozásába</t>
  </si>
  <si>
    <t>Sem. 2: Se alege o disciplină (1) din pachetul opțional 1 (ULX0001)</t>
  </si>
  <si>
    <t>Sem. 3: Se aleg două discipline (2 și 3) din pachetul opțional 2 (ULX0002)</t>
  </si>
  <si>
    <t>Sem. 4: Se aleg două discipline (4 și 5) din pachetul opțional 3 (ULX0003)</t>
  </si>
  <si>
    <t>Sem. 5: Se aleg două discipline (6 și 7) din pachetul opțional 4 (ULX0004)</t>
  </si>
  <si>
    <t>Sem. 6: Se aleg două discipline (8 și 9) din pachetul opțional 5 (ULX0005)</t>
  </si>
  <si>
    <t>Educație fizică 1 / Physical education 1 / Testnevelés 1</t>
  </si>
  <si>
    <t xml:space="preserve">Limba străină 1 / Foreign Language 1 / Idegen nyelv 1 </t>
  </si>
  <si>
    <t>Limba străină 2 / Foreign Language 2 / Idegen nyelv 2</t>
  </si>
  <si>
    <t>Educație fizică 2 / Physical education 2 / Testnevelés 2</t>
  </si>
  <si>
    <t>PACHET OPȚIONAL 5 (An III, Semestrul 6)</t>
  </si>
  <si>
    <t>Didactica  științelor socio-umane / The didactics of socio-humanistic sciences / Társadalomtudomány szakmódszertan</t>
  </si>
  <si>
    <t>1. Includerea unor materii legate de noile media</t>
  </si>
  <si>
    <t>1. Includerea unor materii legate de abilitățile de utilizare multimedia</t>
  </si>
  <si>
    <t>***Practica se poate desfășura pe parcursul semestrului (90 de ore) sau la finalul semestrului (3 săptămâni)</t>
  </si>
  <si>
    <t>*** Practica se poate desfășura pe parcursul semestrului (90 de ore) sau la finalul semestrului (3 săptămâni).</t>
  </si>
  <si>
    <t>*** Practica se desfășoară pe parcursul semestrului (90 de ore)</t>
  </si>
  <si>
    <t>ULE3382</t>
  </si>
  <si>
    <r>
      <t xml:space="preserve">Jurnalism incluziv (lb. engleza) / Inclusive Journalism (in English) </t>
    </r>
    <r>
      <rPr>
        <i/>
        <sz val="10"/>
        <rFont val="Times New Roman"/>
        <family val="1"/>
      </rPr>
      <t>/ Inkluziv ujsagiras</t>
    </r>
  </si>
  <si>
    <t>**** Semestrul 6 prevede 2 săptămâni la finalul semestrului pentru pregătirea lucrării de licență</t>
  </si>
  <si>
    <t>Redactarea lucării de licență/Dissertation Writing/Szakdolgozatírás ****</t>
  </si>
  <si>
    <t>1. Razvan Boboc / Euronews Romania</t>
  </si>
  <si>
    <t>2. Atilla Biro / Context.ro</t>
  </si>
  <si>
    <t>3. Zoltan Tibori-Szabo / Szabadság / FSPAC</t>
  </si>
  <si>
    <t>2. Creșterea ponderii orelor dedicate activităților practice</t>
  </si>
  <si>
    <t>3. Introducerea de discipline/tematici care vizează scrierea creativă</t>
  </si>
  <si>
    <t>2. Cunoștințe de gramatică și stilistică, aptitudini de redactare corectă</t>
  </si>
  <si>
    <t>3. Cunoștințe referitoare la sisteme democratice și drepturile omului</t>
  </si>
  <si>
    <t>4. Gândirea critică și capacitatea de reflecție asupra rolului social al jurnaliștilor și profesioniștilor în comunicarea publică</t>
  </si>
  <si>
    <r>
      <t xml:space="preserve">Specializarea/Programul de studii: </t>
    </r>
    <r>
      <rPr>
        <b/>
        <sz val="11"/>
        <color theme="1"/>
        <rFont val="Calibri"/>
        <family val="2"/>
        <charset val="238"/>
        <scheme val="minor"/>
      </rPr>
      <t>JURNALISM (în limba maghiară) / JOURNALISM (in Hungarian) / ÚJSÁGÍRÁS (magyar nyelven)</t>
    </r>
  </si>
  <si>
    <r>
      <t xml:space="preserve">Domeniul: </t>
    </r>
    <r>
      <rPr>
        <b/>
        <sz val="10"/>
        <color indexed="8"/>
        <rFont val="Times New Roman"/>
        <family val="1"/>
        <charset val="238"/>
      </rPr>
      <t>Științe ale Comunicării</t>
    </r>
  </si>
  <si>
    <r>
      <t xml:space="preserve">Specializarea/Programul de studii: </t>
    </r>
    <r>
      <rPr>
        <b/>
        <sz val="10"/>
        <color indexed="8"/>
        <rFont val="Times New Roman"/>
        <family val="1"/>
        <charset val="238"/>
      </rPr>
      <t>JURNALISM (în limba maghiară) / JOURNALISM (in Hungarian) / ÚJSÁGÍRÁS (magyar nyelven)</t>
    </r>
  </si>
  <si>
    <r>
      <t xml:space="preserve">Limba de predare: </t>
    </r>
    <r>
      <rPr>
        <b/>
        <sz val="10"/>
        <color indexed="8"/>
        <rFont val="Times New Roman"/>
        <family val="1"/>
        <charset val="238"/>
      </rPr>
      <t>MAGHIARĂ</t>
    </r>
  </si>
  <si>
    <r>
      <t xml:space="preserve">Titlul absolventului: </t>
    </r>
    <r>
      <rPr>
        <b/>
        <sz val="10"/>
        <color indexed="8"/>
        <rFont val="Times New Roman"/>
        <family val="1"/>
        <charset val="238"/>
      </rPr>
      <t>Licențiat în Științe ale Comunicării</t>
    </r>
  </si>
  <si>
    <r>
      <t xml:space="preserve">           </t>
    </r>
    <r>
      <rPr>
        <sz val="10"/>
        <color indexed="8"/>
        <rFont val="Times New Roman"/>
        <family val="1"/>
        <charset val="238"/>
      </rPr>
      <t xml:space="preserve"> inclusiv</t>
    </r>
    <r>
      <rPr>
        <b/>
        <sz val="10"/>
        <color indexed="8"/>
        <rFont val="Times New Roman"/>
        <family val="1"/>
      </rPr>
      <t xml:space="preserve">  </t>
    </r>
    <r>
      <rPr>
        <b/>
        <sz val="10"/>
        <rFont val="Times New Roman"/>
        <family val="1"/>
      </rPr>
      <t xml:space="preserve">6 </t>
    </r>
    <r>
      <rPr>
        <sz val="10"/>
        <rFont val="Times New Roman"/>
        <family val="1"/>
      </rPr>
      <t>credite pentru o limbă străină (2 sem</t>
    </r>
    <r>
      <rPr>
        <sz val="10"/>
        <color indexed="8"/>
        <rFont val="Times New Roman"/>
        <family val="1"/>
      </rPr>
      <t>estre)</t>
    </r>
  </si>
  <si>
    <r>
      <rPr>
        <b/>
        <sz val="10"/>
        <color indexed="8"/>
        <rFont val="Times New Roman"/>
        <family val="1"/>
      </rPr>
      <t xml:space="preserve">20 </t>
    </r>
    <r>
      <rPr>
        <sz val="10"/>
        <color indexed="8"/>
        <rFont val="Times New Roman"/>
        <family val="1"/>
      </rPr>
      <t xml:space="preserve">de credite la examenul de licenţă </t>
    </r>
  </si>
  <si>
    <t>Orientare în carieră / Career Guidance / Karriertanacsadas</t>
  </si>
  <si>
    <t>Etica și deontologie media/Media Ethics/Sajtóetika</t>
  </si>
  <si>
    <t>Practica în instituții de presă 1/ Internship in Media Institutions 1/Szakgyakorlat 1***</t>
  </si>
  <si>
    <t>Practica în instituții de presă 2/Internship in Media Institutions 2/Szakgyakorlat 2***</t>
  </si>
  <si>
    <r>
      <rPr>
        <b/>
        <sz val="10"/>
        <color rgb="FFFF0000"/>
        <rFont val="Times New Roman"/>
        <family val="1"/>
        <charset val="238"/>
      </rPr>
      <t xml:space="preserve">   142</t>
    </r>
    <r>
      <rPr>
        <b/>
        <sz val="10"/>
        <rFont val="Times New Roman"/>
        <family val="1"/>
      </rPr>
      <t xml:space="preserve"> </t>
    </r>
    <r>
      <rPr>
        <sz val="10"/>
        <color indexed="8"/>
        <rFont val="Times New Roman"/>
        <family val="1"/>
      </rPr>
      <t>de credite la disciplinele obligatorii;</t>
    </r>
  </si>
  <si>
    <r>
      <rPr>
        <sz val="10"/>
        <color rgb="FFFF0000"/>
        <rFont val="Times New Roman"/>
        <family val="1"/>
        <charset val="238"/>
      </rPr>
      <t xml:space="preserve">   </t>
    </r>
    <r>
      <rPr>
        <b/>
        <sz val="10"/>
        <color rgb="FFFF0000"/>
        <rFont val="Times New Roman"/>
        <family val="1"/>
        <charset val="238"/>
      </rPr>
      <t>38</t>
    </r>
    <r>
      <rPr>
        <sz val="10"/>
        <rFont val="Times New Roman"/>
        <family val="1"/>
      </rPr>
      <t xml:space="preserve"> credite la disciplinele opţionale;</t>
    </r>
  </si>
  <si>
    <t>Am actualizat, conform tabelului de opționale</t>
  </si>
  <si>
    <t>DISCIPLINE FACULTATIVE TRANSVERSALE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</si>
</sst>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9" x14ac:knownFonts="1">
    <font>
      <sz val="11"/>
      <color theme="1"/>
      <name val="Calibri"/>
      <family val="2"/>
      <charset val="238"/>
      <scheme val="minor"/>
    </font>
    <font>
      <sz val="10"/>
      <color indexed="8"/>
      <name val="Times New Roman"/>
      <family val="1"/>
    </font>
    <font>
      <b/>
      <sz val="10"/>
      <color indexed="8"/>
      <name val="Times New Roman"/>
      <family val="1"/>
    </font>
    <font>
      <b/>
      <sz val="11"/>
      <color indexed="8"/>
      <name val="Times New Roman"/>
      <family val="1"/>
    </font>
    <font>
      <sz val="8"/>
      <name val="Calibri"/>
      <family val="2"/>
      <charset val="238"/>
    </font>
    <font>
      <sz val="10"/>
      <color indexed="8"/>
      <name val="Calibri"/>
      <family val="2"/>
    </font>
    <font>
      <b/>
      <sz val="10"/>
      <color rgb="FFFF0000"/>
      <name val="Times New Roman"/>
      <family val="1"/>
    </font>
    <font>
      <sz val="10"/>
      <color theme="1"/>
      <name val="Times New Roman"/>
      <family val="1"/>
    </font>
    <font>
      <sz val="10"/>
      <name val="Times New Roman"/>
      <family val="1"/>
    </font>
    <font>
      <b/>
      <sz val="9"/>
      <color indexed="81"/>
      <name val="Tahoma"/>
      <family val="2"/>
      <charset val="238"/>
    </font>
    <font>
      <sz val="9"/>
      <color indexed="10"/>
      <name val="Tahoma"/>
      <family val="2"/>
      <charset val="238"/>
    </font>
    <font>
      <sz val="9"/>
      <color indexed="81"/>
      <name val="Tahoma"/>
      <family val="2"/>
      <charset val="238"/>
    </font>
    <font>
      <b/>
      <sz val="9"/>
      <color indexed="10"/>
      <name val="Tahoma"/>
      <family val="2"/>
      <charset val="238"/>
    </font>
    <font>
      <sz val="10"/>
      <color indexed="8"/>
      <name val="Times New Roman"/>
      <family val="1"/>
      <charset val="238"/>
    </font>
    <font>
      <i/>
      <sz val="9"/>
      <color indexed="10"/>
      <name val="Tahoma"/>
      <family val="2"/>
      <charset val="238"/>
    </font>
    <font>
      <b/>
      <sz val="10"/>
      <color rgb="FFFF0000"/>
      <name val="Times New Roman"/>
      <family val="1"/>
      <charset val="238"/>
    </font>
    <font>
      <b/>
      <sz val="10"/>
      <color indexed="8"/>
      <name val="Times New Roman"/>
      <family val="1"/>
      <charset val="238"/>
    </font>
    <font>
      <b/>
      <sz val="10"/>
      <name val="Times New Roman"/>
      <family val="1"/>
      <charset val="238"/>
    </font>
    <font>
      <sz val="9"/>
      <color indexed="8"/>
      <name val="Times New Roman"/>
      <family val="1"/>
    </font>
    <font>
      <b/>
      <sz val="9"/>
      <color indexed="8"/>
      <name val="Times New Roman"/>
      <family val="1"/>
    </font>
    <font>
      <b/>
      <sz val="10"/>
      <name val="Times New Roman"/>
      <family val="1"/>
    </font>
    <font>
      <sz val="9"/>
      <color indexed="8"/>
      <name val="Times New Roman"/>
      <family val="1"/>
      <charset val="238"/>
    </font>
    <font>
      <b/>
      <sz val="11"/>
      <color theme="1"/>
      <name val="Calibri"/>
      <family val="2"/>
      <charset val="238"/>
      <scheme val="minor"/>
    </font>
    <font>
      <sz val="10"/>
      <name val="Times New Roman"/>
      <family val="1"/>
      <charset val="238"/>
    </font>
    <font>
      <sz val="10"/>
      <color rgb="FFFF0000"/>
      <name val="Times New Roman"/>
      <family val="1"/>
      <charset val="238"/>
    </font>
    <font>
      <sz val="10"/>
      <color rgb="FFFF0000"/>
      <name val="Times New Roman"/>
      <family val="1"/>
    </font>
    <font>
      <sz val="10"/>
      <color rgb="FF222222"/>
      <name val="Times New Roman"/>
      <family val="1"/>
    </font>
    <font>
      <i/>
      <sz val="10"/>
      <name val="Times New Roman"/>
      <family val="1"/>
    </font>
    <font>
      <sz val="8"/>
      <color rgb="FF000000"/>
      <name val="Segoe UI"/>
      <family val="2"/>
      <charset val="238"/>
    </font>
  </fonts>
  <fills count="10">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382">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2" fillId="0" borderId="1" xfId="0" applyFont="1" applyBorder="1" applyAlignment="1" applyProtection="1">
      <alignment horizontal="center" vertical="center" wrapText="1"/>
      <protection locked="0"/>
    </xf>
    <xf numFmtId="0" fontId="1" fillId="0" borderId="4" xfId="0" applyFont="1" applyBorder="1" applyProtection="1">
      <protection locked="0"/>
    </xf>
    <xf numFmtId="0" fontId="1" fillId="0" borderId="0" xfId="0" applyFont="1" applyAlignment="1" applyProtection="1">
      <alignment vertical="center"/>
      <protection locked="0"/>
    </xf>
    <xf numFmtId="0" fontId="1" fillId="3"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lignment horizontal="center" vertical="center"/>
    </xf>
    <xf numFmtId="1" fontId="1" fillId="0" borderId="1" xfId="0" applyNumberFormat="1" applyFont="1" applyBorder="1" applyAlignment="1">
      <alignment horizontal="center" vertical="center"/>
    </xf>
    <xf numFmtId="0" fontId="2" fillId="0" borderId="1" xfId="0" applyFont="1" applyBorder="1" applyAlignment="1">
      <alignment horizontal="center" vertical="center"/>
    </xf>
    <xf numFmtId="1" fontId="2" fillId="0" borderId="1" xfId="0" applyNumberFormat="1" applyFont="1" applyBorder="1" applyAlignment="1">
      <alignment horizontal="center" vertical="center"/>
    </xf>
    <xf numFmtId="2"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1" fontId="1" fillId="3" borderId="1" xfId="0" applyNumberFormat="1" applyFont="1" applyFill="1" applyBorder="1" applyAlignment="1" applyProtection="1">
      <alignment horizontal="center" vertical="center"/>
      <protection locked="0"/>
    </xf>
    <xf numFmtId="164" fontId="1"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1" fillId="3" borderId="1" xfId="0" applyFont="1" applyFill="1" applyBorder="1" applyAlignment="1" applyProtection="1">
      <alignment horizontal="left" vertical="center"/>
      <protection locked="0"/>
    </xf>
    <xf numFmtId="0" fontId="1" fillId="0" borderId="1" xfId="0" applyFont="1" applyBorder="1" applyAlignment="1">
      <alignment horizontal="left" vertical="center"/>
    </xf>
    <xf numFmtId="49" fontId="1" fillId="3" borderId="1" xfId="0" applyNumberFormat="1" applyFont="1" applyFill="1" applyBorder="1" applyAlignment="1" applyProtection="1">
      <alignment horizontal="center" vertical="center" wrapText="1"/>
      <protection locked="0"/>
    </xf>
    <xf numFmtId="0" fontId="5" fillId="0" borderId="0" xfId="0" applyFont="1" applyProtection="1">
      <protection locked="0"/>
    </xf>
    <xf numFmtId="1" fontId="1"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lignment horizontal="center" vertical="center"/>
    </xf>
    <xf numFmtId="1" fontId="1" fillId="4" borderId="1" xfId="0" applyNumberFormat="1" applyFont="1" applyFill="1" applyBorder="1" applyAlignment="1" applyProtection="1">
      <alignment horizontal="center" vertical="center" wrapText="1"/>
      <protection locked="0"/>
    </xf>
    <xf numFmtId="1" fontId="2" fillId="4" borderId="1" xfId="0" applyNumberFormat="1" applyFont="1" applyFill="1" applyBorder="1" applyAlignment="1">
      <alignment horizontal="center" vertical="center"/>
    </xf>
    <xf numFmtId="0" fontId="1" fillId="0" borderId="1" xfId="0" applyFont="1" applyBorder="1" applyAlignment="1" applyProtection="1">
      <alignment horizontal="center" vertical="center" wrapText="1"/>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1"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8" fillId="0" borderId="0" xfId="0" applyFont="1" applyAlignment="1" applyProtection="1">
      <alignment vertical="top" wrapText="1"/>
      <protection locked="0"/>
    </xf>
    <xf numFmtId="0" fontId="1" fillId="0" borderId="0" xfId="0" applyFont="1" applyAlignment="1" applyProtection="1">
      <alignment vertical="top" wrapText="1"/>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1" fillId="0" borderId="0" xfId="0" applyFont="1" applyAlignment="1" applyProtection="1">
      <alignment wrapText="1"/>
      <protection locked="0"/>
    </xf>
    <xf numFmtId="0" fontId="0" fillId="0" borderId="0" xfId="0" applyAlignment="1">
      <alignment wrapText="1"/>
    </xf>
    <xf numFmtId="0" fontId="0" fillId="0" borderId="0" xfId="0" applyAlignment="1">
      <alignment horizontal="center" vertical="center" wrapText="1"/>
    </xf>
    <xf numFmtId="0" fontId="2" fillId="0" borderId="0" xfId="0" applyFont="1" applyAlignment="1" applyProtection="1">
      <alignment horizontal="left" vertical="center"/>
      <protection locked="0"/>
    </xf>
    <xf numFmtId="10" fontId="2" fillId="0" borderId="0" xfId="0" applyNumberFormat="1" applyFont="1" applyAlignment="1" applyProtection="1">
      <alignment horizontal="center" vertical="center"/>
      <protection locked="0"/>
    </xf>
    <xf numFmtId="0" fontId="2" fillId="0" borderId="0" xfId="0" applyFont="1" applyAlignment="1">
      <alignment horizontal="center" vertical="center" wrapText="1"/>
    </xf>
    <xf numFmtId="9" fontId="2" fillId="0" borderId="0" xfId="0" applyNumberFormat="1" applyFont="1" applyAlignment="1">
      <alignment horizontal="center" vertical="center"/>
    </xf>
    <xf numFmtId="1" fontId="1" fillId="3" borderId="1" xfId="0" applyNumberFormat="1" applyFont="1" applyFill="1" applyBorder="1" applyAlignment="1" applyProtection="1">
      <alignment horizontal="left" vertical="center"/>
      <protection locked="0"/>
    </xf>
    <xf numFmtId="1" fontId="2" fillId="0" borderId="1" xfId="0" applyNumberFormat="1" applyFont="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16" fillId="0" borderId="1" xfId="0" applyFont="1" applyBorder="1" applyAlignment="1">
      <alignment horizontal="center" vertical="center"/>
    </xf>
    <xf numFmtId="1" fontId="16" fillId="4" borderId="1" xfId="0" applyNumberFormat="1" applyFont="1" applyFill="1" applyBorder="1" applyAlignment="1" applyProtection="1">
      <alignment horizontal="center" vertical="center"/>
      <protection locked="0"/>
    </xf>
    <xf numFmtId="0" fontId="1" fillId="0" borderId="1" xfId="0" applyFont="1" applyBorder="1" applyAlignment="1" applyProtection="1">
      <alignment horizontal="left"/>
      <protection locked="0"/>
    </xf>
    <xf numFmtId="0" fontId="13" fillId="0" borderId="0" xfId="0" applyFont="1" applyAlignment="1">
      <alignment horizontal="left" vertical="center" wrapText="1"/>
    </xf>
    <xf numFmtId="0" fontId="20" fillId="0" borderId="0" xfId="0" applyFont="1" applyAlignment="1">
      <alignment horizontal="center" vertical="center"/>
    </xf>
    <xf numFmtId="0" fontId="1" fillId="0" borderId="1" xfId="0" applyFont="1" applyBorder="1" applyProtection="1">
      <protection locked="0"/>
    </xf>
    <xf numFmtId="0" fontId="2" fillId="0" borderId="0" xfId="0" applyFont="1" applyAlignment="1" applyProtection="1">
      <alignment horizontal="left" vertical="center" wrapText="1"/>
      <protection locked="0"/>
    </xf>
    <xf numFmtId="2" fontId="1" fillId="4" borderId="1" xfId="0" applyNumberFormat="1"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wrapText="1"/>
      <protection locked="0"/>
    </xf>
    <xf numFmtId="0" fontId="0" fillId="0" borderId="0" xfId="0" applyAlignment="1">
      <alignment horizontal="left" vertical="center" wrapText="1"/>
    </xf>
    <xf numFmtId="0" fontId="0" fillId="0" borderId="0" xfId="0" applyAlignment="1">
      <alignment horizontal="center"/>
    </xf>
    <xf numFmtId="0" fontId="1" fillId="3" borderId="1" xfId="0"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2" fontId="1" fillId="3" borderId="1" xfId="0" applyNumberFormat="1" applyFont="1" applyFill="1" applyBorder="1" applyAlignment="1" applyProtection="1">
      <alignment horizontal="center" vertical="center" wrapText="1"/>
      <protection locked="0"/>
    </xf>
    <xf numFmtId="1" fontId="23" fillId="3" borderId="1" xfId="0" applyNumberFormat="1" applyFont="1" applyFill="1" applyBorder="1" applyAlignment="1" applyProtection="1">
      <alignment horizontal="left" vertical="center"/>
      <protection locked="0"/>
    </xf>
    <xf numFmtId="0" fontId="16" fillId="0" borderId="0" xfId="0" applyFont="1" applyAlignment="1">
      <alignment horizontal="center" vertical="center"/>
    </xf>
    <xf numFmtId="0" fontId="26" fillId="0" borderId="0" xfId="0" applyFont="1"/>
    <xf numFmtId="1" fontId="8" fillId="3" borderId="1" xfId="0" applyNumberFormat="1" applyFont="1" applyFill="1" applyBorder="1" applyAlignment="1" applyProtection="1">
      <alignment horizontal="left" vertical="center"/>
      <protection locked="0"/>
    </xf>
    <xf numFmtId="1" fontId="8" fillId="3" borderId="1" xfId="0" applyNumberFormat="1" applyFont="1" applyFill="1" applyBorder="1" applyAlignment="1" applyProtection="1">
      <alignment horizontal="center" vertical="center"/>
      <protection locked="0"/>
    </xf>
    <xf numFmtId="1" fontId="1" fillId="4" borderId="3"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left" vertical="center"/>
      <protection locked="0"/>
    </xf>
    <xf numFmtId="1" fontId="1" fillId="4" borderId="3" xfId="0" applyNumberFormat="1" applyFont="1" applyFill="1" applyBorder="1" applyAlignment="1" applyProtection="1">
      <alignment horizontal="left" vertical="center"/>
      <protection locked="0"/>
    </xf>
    <xf numFmtId="1" fontId="1" fillId="4" borderId="3" xfId="0" applyNumberFormat="1" applyFont="1" applyFill="1" applyBorder="1" applyAlignment="1" applyProtection="1">
      <alignment horizontal="center" vertical="center" wrapText="1"/>
      <protection locked="0"/>
    </xf>
    <xf numFmtId="1" fontId="2" fillId="4" borderId="3" xfId="0" applyNumberFormat="1" applyFont="1" applyFill="1" applyBorder="1" applyAlignment="1" applyProtection="1">
      <alignment horizontal="center" vertical="center"/>
      <protection locked="0"/>
    </xf>
    <xf numFmtId="1" fontId="1" fillId="4" borderId="3" xfId="0" applyNumberFormat="1" applyFont="1" applyFill="1" applyBorder="1" applyAlignment="1">
      <alignment horizontal="center" vertical="center"/>
    </xf>
    <xf numFmtId="0" fontId="13" fillId="0" borderId="0" xfId="0" applyFont="1" applyAlignment="1">
      <alignment horizontal="left" vertical="center" wrapText="1"/>
    </xf>
    <xf numFmtId="1" fontId="2" fillId="0" borderId="1" xfId="0" applyNumberFormat="1" applyFont="1" applyBorder="1" applyAlignment="1">
      <alignment horizontal="center" vertical="center"/>
    </xf>
    <xf numFmtId="0" fontId="1" fillId="0" borderId="0" xfId="0" applyFont="1" applyProtection="1">
      <protection locked="0"/>
    </xf>
    <xf numFmtId="0" fontId="1" fillId="0" borderId="0" xfId="0" applyFont="1" applyAlignment="1" applyProtection="1">
      <alignment vertical="center"/>
      <protection locked="0"/>
    </xf>
    <xf numFmtId="0" fontId="0" fillId="0" borderId="0" xfId="0" applyAlignment="1">
      <alignment horizontal="left" vertical="center"/>
    </xf>
    <xf numFmtId="0" fontId="0" fillId="0" borderId="0" xfId="0" applyAlignment="1">
      <alignment vertical="center"/>
    </xf>
    <xf numFmtId="0" fontId="15" fillId="7" borderId="0" xfId="0" applyFont="1" applyFill="1" applyAlignment="1" applyProtection="1">
      <alignment vertical="center"/>
      <protection locked="0"/>
    </xf>
    <xf numFmtId="0" fontId="8" fillId="0" borderId="0" xfId="0" applyFont="1" applyAlignment="1" applyProtection="1">
      <alignment vertical="center" wrapText="1"/>
      <protection locked="0"/>
    </xf>
    <xf numFmtId="0" fontId="2" fillId="0" borderId="0" xfId="0" applyFont="1" applyBorder="1" applyAlignment="1">
      <alignment horizontal="center" vertical="center"/>
    </xf>
    <xf numFmtId="0" fontId="16" fillId="0" borderId="0" xfId="0" applyFont="1" applyBorder="1" applyAlignment="1">
      <alignment horizontal="center" vertical="center"/>
    </xf>
    <xf numFmtId="0" fontId="1" fillId="0" borderId="0" xfId="0" applyFont="1" applyBorder="1" applyProtection="1">
      <protection locked="0"/>
    </xf>
    <xf numFmtId="1" fontId="20" fillId="0" borderId="1" xfId="0" applyNumberFormat="1" applyFont="1" applyBorder="1" applyAlignment="1" applyProtection="1">
      <alignment horizontal="center" vertical="center"/>
    </xf>
    <xf numFmtId="0" fontId="20"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0" fontId="1" fillId="0" borderId="0" xfId="0" applyFont="1" applyProtection="1">
      <protection locked="0"/>
    </xf>
    <xf numFmtId="0" fontId="1" fillId="0" borderId="0" xfId="0" applyFont="1" applyProtection="1">
      <protection locked="0"/>
    </xf>
    <xf numFmtId="0" fontId="1" fillId="0" borderId="0" xfId="0" applyFont="1" applyAlignment="1" applyProtection="1">
      <alignment vertical="center"/>
      <protection locked="0"/>
    </xf>
    <xf numFmtId="0" fontId="1" fillId="0" borderId="0" xfId="0" applyFont="1" applyProtection="1">
      <protection locked="0"/>
    </xf>
    <xf numFmtId="0" fontId="8" fillId="0" borderId="14"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1" fillId="6" borderId="14" xfId="0" applyFont="1" applyFill="1" applyBorder="1" applyAlignment="1">
      <alignment wrapText="1"/>
    </xf>
    <xf numFmtId="0" fontId="1" fillId="6" borderId="0" xfId="0" applyFont="1" applyFill="1" applyAlignment="1">
      <alignment wrapText="1"/>
    </xf>
    <xf numFmtId="0" fontId="1" fillId="0" borderId="0" xfId="0" applyFont="1" applyAlignment="1">
      <alignment wrapText="1"/>
    </xf>
    <xf numFmtId="0" fontId="2" fillId="0" borderId="9"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1" fillId="3" borderId="2"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13" fillId="0" borderId="0" xfId="0" applyFont="1" applyAlignment="1" applyProtection="1">
      <alignment horizontal="justify" vertical="center" wrapText="1"/>
      <protection locked="0"/>
    </xf>
    <xf numFmtId="0" fontId="2" fillId="0" borderId="0" xfId="0" applyFont="1" applyAlignment="1" applyProtection="1">
      <alignment horizontal="justify" vertical="center" wrapText="1"/>
      <protection locked="0"/>
    </xf>
    <xf numFmtId="0" fontId="1" fillId="0" borderId="0" xfId="0" applyFont="1" applyAlignment="1" applyProtection="1">
      <alignment vertical="center"/>
      <protection locked="0"/>
    </xf>
    <xf numFmtId="0" fontId="2" fillId="0" borderId="0" xfId="0" applyFont="1" applyAlignment="1" applyProtection="1">
      <alignment vertical="center"/>
      <protection locked="0"/>
    </xf>
    <xf numFmtId="0" fontId="1" fillId="0" borderId="0" xfId="0" applyFont="1" applyAlignment="1" applyProtection="1">
      <alignment horizontal="left" vertical="top" wrapText="1"/>
      <protection locked="0"/>
    </xf>
    <xf numFmtId="0" fontId="2" fillId="0" borderId="7" xfId="0" applyFont="1" applyBorder="1" applyAlignment="1" applyProtection="1">
      <alignment horizontal="left"/>
      <protection locked="0"/>
    </xf>
    <xf numFmtId="0" fontId="1" fillId="0" borderId="0" xfId="0" applyFont="1" applyAlignment="1" applyProtection="1">
      <alignment horizontal="justify" vertical="center" wrapText="1"/>
      <protection locked="0"/>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1" fillId="0" borderId="14" xfId="0" applyFont="1" applyBorder="1" applyProtection="1">
      <protection locked="0"/>
    </xf>
    <xf numFmtId="0" fontId="1" fillId="0" borderId="0" xfId="0" applyFont="1" applyProtection="1">
      <protection locked="0"/>
    </xf>
    <xf numFmtId="0" fontId="1" fillId="0" borderId="0" xfId="0" applyFont="1" applyAlignment="1" applyProtection="1">
      <alignment horizontal="left" vertical="center"/>
      <protection locked="0"/>
    </xf>
    <xf numFmtId="0" fontId="2" fillId="0" borderId="1"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10" fontId="1" fillId="0" borderId="2" xfId="0" applyNumberFormat="1" applyFont="1" applyBorder="1" applyAlignment="1" applyProtection="1">
      <alignment horizontal="center" vertical="center" wrapText="1"/>
      <protection locked="0"/>
    </xf>
    <xf numFmtId="10" fontId="1" fillId="0" borderId="6" xfId="0" applyNumberFormat="1"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1"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0" fontId="2" fillId="0" borderId="1" xfId="0" applyNumberFormat="1" applyFont="1" applyBorder="1" applyAlignment="1" applyProtection="1">
      <alignment horizontal="center" vertical="center"/>
      <protection locked="0"/>
    </xf>
    <xf numFmtId="10" fontId="2" fillId="0" borderId="1" xfId="0" applyNumberFormat="1" applyFont="1" applyBorder="1" applyAlignment="1" applyProtection="1">
      <alignment horizontal="left" vertical="center"/>
      <protection locked="0"/>
    </xf>
    <xf numFmtId="0" fontId="17" fillId="0" borderId="2" xfId="0" applyFont="1" applyBorder="1" applyAlignment="1" applyProtection="1">
      <alignment horizontal="left" vertical="center" wrapText="1"/>
      <protection locked="0"/>
    </xf>
    <xf numFmtId="0" fontId="17" fillId="0" borderId="6" xfId="0" applyFont="1" applyBorder="1" applyAlignment="1" applyProtection="1">
      <alignment horizontal="left" vertical="center" wrapText="1"/>
      <protection locked="0"/>
    </xf>
    <xf numFmtId="1" fontId="18" fillId="4" borderId="2" xfId="0" applyNumberFormat="1" applyFont="1" applyFill="1" applyBorder="1" applyAlignment="1" applyProtection="1">
      <alignment horizontal="left" vertical="center" wrapText="1"/>
      <protection locked="0"/>
    </xf>
    <xf numFmtId="1" fontId="18" fillId="4" borderId="5" xfId="0" applyNumberFormat="1" applyFont="1" applyFill="1" applyBorder="1" applyAlignment="1" applyProtection="1">
      <alignment horizontal="left" vertical="center" wrapText="1"/>
      <protection locked="0"/>
    </xf>
    <xf numFmtId="1" fontId="18" fillId="4" borderId="6" xfId="0" applyNumberFormat="1" applyFont="1" applyFill="1" applyBorder="1" applyAlignment="1" applyProtection="1">
      <alignment horizontal="left" vertical="center" wrapText="1"/>
      <protection locked="0"/>
    </xf>
    <xf numFmtId="1" fontId="2" fillId="4" borderId="2" xfId="0" applyNumberFormat="1" applyFont="1" applyFill="1" applyBorder="1" applyAlignment="1" applyProtection="1">
      <alignment horizontal="center" vertical="center"/>
      <protection locked="0"/>
    </xf>
    <xf numFmtId="1" fontId="2" fillId="4" borderId="5" xfId="0" applyNumberFormat="1" applyFont="1" applyFill="1" applyBorder="1" applyAlignment="1" applyProtection="1">
      <alignment horizontal="center" vertical="center"/>
      <protection locked="0"/>
    </xf>
    <xf numFmtId="1" fontId="2" fillId="4" borderId="6" xfId="0" applyNumberFormat="1" applyFont="1" applyFill="1" applyBorder="1" applyAlignment="1" applyProtection="1">
      <alignment horizontal="center" vertical="center"/>
      <protection locked="0"/>
    </xf>
    <xf numFmtId="1" fontId="1" fillId="4" borderId="3" xfId="0" applyNumberFormat="1" applyFont="1" applyFill="1" applyBorder="1" applyAlignment="1" applyProtection="1">
      <alignment horizontal="center" vertical="center" wrapText="1"/>
      <protection locked="0"/>
    </xf>
    <xf numFmtId="1" fontId="1" fillId="4" borderId="12" xfId="0" applyNumberFormat="1" applyFont="1" applyFill="1" applyBorder="1" applyAlignment="1" applyProtection="1">
      <alignment horizontal="center" vertical="center" wrapText="1"/>
      <protection locked="0"/>
    </xf>
    <xf numFmtId="1" fontId="1" fillId="4" borderId="3" xfId="0" applyNumberFormat="1" applyFont="1" applyFill="1" applyBorder="1" applyAlignment="1" applyProtection="1">
      <alignment horizontal="left" vertical="center"/>
      <protection locked="0"/>
    </xf>
    <xf numFmtId="1" fontId="1" fillId="4" borderId="12" xfId="0" applyNumberFormat="1" applyFont="1" applyFill="1" applyBorder="1" applyAlignment="1" applyProtection="1">
      <alignment horizontal="left" vertical="center"/>
      <protection locked="0"/>
    </xf>
    <xf numFmtId="0" fontId="7" fillId="0" borderId="3" xfId="0" applyFont="1" applyBorder="1" applyAlignment="1">
      <alignment horizontal="center" vertical="center"/>
    </xf>
    <xf numFmtId="0" fontId="7" fillId="0" borderId="12" xfId="0" applyFont="1" applyBorder="1" applyAlignment="1">
      <alignment horizontal="center" vertical="center"/>
    </xf>
    <xf numFmtId="1" fontId="1" fillId="4" borderId="3" xfId="0" applyNumberFormat="1" applyFont="1" applyFill="1" applyBorder="1" applyAlignment="1" applyProtection="1">
      <alignment horizontal="center" vertical="center"/>
      <protection locked="0"/>
    </xf>
    <xf numFmtId="1" fontId="1" fillId="4" borderId="12" xfId="0" applyNumberFormat="1" applyFont="1" applyFill="1" applyBorder="1" applyAlignment="1" applyProtection="1">
      <alignment horizontal="center" vertical="center"/>
      <protection locked="0"/>
    </xf>
    <xf numFmtId="1" fontId="1" fillId="4" borderId="3" xfId="0" applyNumberFormat="1" applyFont="1" applyFill="1" applyBorder="1" applyAlignment="1">
      <alignment horizontal="center" vertical="center"/>
    </xf>
    <xf numFmtId="1" fontId="1" fillId="4" borderId="12" xfId="0" applyNumberFormat="1" applyFont="1" applyFill="1" applyBorder="1" applyAlignment="1">
      <alignment horizontal="center" vertical="center"/>
    </xf>
    <xf numFmtId="1" fontId="2" fillId="4" borderId="3" xfId="0" applyNumberFormat="1" applyFont="1" applyFill="1" applyBorder="1" applyAlignment="1" applyProtection="1">
      <alignment horizontal="center" vertical="center"/>
      <protection locked="0"/>
    </xf>
    <xf numFmtId="1" fontId="2" fillId="4" borderId="12" xfId="0" applyNumberFormat="1" applyFont="1" applyFill="1" applyBorder="1" applyAlignment="1" applyProtection="1">
      <alignment horizontal="center" vertical="center"/>
      <protection locked="0"/>
    </xf>
    <xf numFmtId="1" fontId="18" fillId="4" borderId="9" xfId="0" applyNumberFormat="1" applyFont="1" applyFill="1" applyBorder="1" applyAlignment="1" applyProtection="1">
      <alignment horizontal="left" vertical="center" wrapText="1"/>
      <protection locked="0"/>
    </xf>
    <xf numFmtId="1" fontId="18" fillId="4" borderId="4" xfId="0" applyNumberFormat="1" applyFont="1" applyFill="1" applyBorder="1" applyAlignment="1" applyProtection="1">
      <alignment horizontal="left" vertical="center" wrapText="1"/>
      <protection locked="0"/>
    </xf>
    <xf numFmtId="1" fontId="18" fillId="4" borderId="10" xfId="0" applyNumberFormat="1" applyFont="1" applyFill="1" applyBorder="1" applyAlignment="1" applyProtection="1">
      <alignment horizontal="left" vertical="center" wrapText="1"/>
      <protection locked="0"/>
    </xf>
    <xf numFmtId="1" fontId="18" fillId="4" borderId="11" xfId="0" applyNumberFormat="1" applyFont="1" applyFill="1" applyBorder="1" applyAlignment="1" applyProtection="1">
      <alignment horizontal="left" vertical="center" wrapText="1"/>
      <protection locked="0"/>
    </xf>
    <xf numFmtId="1" fontId="18" fillId="4" borderId="7" xfId="0" applyNumberFormat="1" applyFont="1" applyFill="1" applyBorder="1" applyAlignment="1" applyProtection="1">
      <alignment horizontal="left" vertical="center" wrapText="1"/>
      <protection locked="0"/>
    </xf>
    <xf numFmtId="1" fontId="18" fillId="4" borderId="8" xfId="0" applyNumberFormat="1" applyFont="1" applyFill="1" applyBorder="1" applyAlignment="1" applyProtection="1">
      <alignment horizontal="left" vertical="center" wrapText="1"/>
      <protection locked="0"/>
    </xf>
    <xf numFmtId="0" fontId="1" fillId="8" borderId="1" xfId="0" applyFont="1" applyFill="1" applyBorder="1" applyAlignment="1" applyProtection="1">
      <alignment horizontal="left" vertical="center" wrapText="1"/>
      <protection locked="0"/>
    </xf>
    <xf numFmtId="1" fontId="1" fillId="4" borderId="13" xfId="0" applyNumberFormat="1" applyFont="1" applyFill="1" applyBorder="1" applyAlignment="1" applyProtection="1">
      <alignment horizontal="center" vertical="center" wrapText="1"/>
      <protection locked="0"/>
    </xf>
    <xf numFmtId="1" fontId="2" fillId="4" borderId="1" xfId="0" applyNumberFormat="1" applyFont="1" applyFill="1" applyBorder="1" applyAlignment="1" applyProtection="1">
      <alignment horizontal="center" vertical="center"/>
      <protection locked="0"/>
    </xf>
    <xf numFmtId="0" fontId="15" fillId="7" borderId="1" xfId="0" applyFont="1" applyFill="1" applyBorder="1" applyAlignment="1" applyProtection="1">
      <alignment horizontal="left" vertical="top" wrapText="1"/>
      <protection locked="0"/>
    </xf>
    <xf numFmtId="0" fontId="2" fillId="4" borderId="1"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 fontId="1" fillId="4" borderId="13" xfId="0" applyNumberFormat="1" applyFont="1" applyFill="1" applyBorder="1" applyAlignment="1" applyProtection="1">
      <alignment horizontal="left" vertical="center"/>
      <protection locked="0"/>
    </xf>
    <xf numFmtId="1" fontId="1" fillId="0" borderId="2" xfId="0" applyNumberFormat="1"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 fillId="2" borderId="2"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10" fontId="2" fillId="0" borderId="2" xfId="0" applyNumberFormat="1" applyFont="1" applyBorder="1" applyAlignment="1" applyProtection="1">
      <alignment horizontal="center" vertical="center"/>
      <protection locked="0"/>
    </xf>
    <xf numFmtId="10" fontId="2" fillId="0" borderId="5" xfId="0" applyNumberFormat="1" applyFont="1" applyBorder="1" applyAlignment="1" applyProtection="1">
      <alignment horizontal="center" vertical="center"/>
      <protection locked="0"/>
    </xf>
    <xf numFmtId="10" fontId="2" fillId="0" borderId="6" xfId="0" applyNumberFormat="1" applyFont="1" applyBorder="1" applyAlignment="1" applyProtection="1">
      <alignment horizontal="center" vertical="center"/>
      <protection locked="0"/>
    </xf>
    <xf numFmtId="0" fontId="2" fillId="5" borderId="0" xfId="0" applyFont="1" applyFill="1" applyAlignment="1" applyProtection="1">
      <alignment horizontal="left" vertical="top" wrapText="1"/>
      <protection locked="0"/>
    </xf>
    <xf numFmtId="2" fontId="1" fillId="0" borderId="9" xfId="0" applyNumberFormat="1" applyFont="1" applyBorder="1" applyAlignment="1">
      <alignment horizontal="center" vertical="center"/>
    </xf>
    <xf numFmtId="2" fontId="1" fillId="0" borderId="4" xfId="0" applyNumberFormat="1" applyFont="1" applyBorder="1" applyAlignment="1">
      <alignment horizontal="center" vertical="center"/>
    </xf>
    <xf numFmtId="2" fontId="1" fillId="0" borderId="10" xfId="0" applyNumberFormat="1" applyFont="1" applyBorder="1" applyAlignment="1">
      <alignment horizontal="center" vertical="center"/>
    </xf>
    <xf numFmtId="2" fontId="1" fillId="0" borderId="11" xfId="0" applyNumberFormat="1" applyFont="1" applyBorder="1" applyAlignment="1">
      <alignment horizontal="center" vertical="center"/>
    </xf>
    <xf numFmtId="2" fontId="1" fillId="0" borderId="7" xfId="0" applyNumberFormat="1" applyFont="1" applyBorder="1" applyAlignment="1">
      <alignment horizontal="center" vertical="center"/>
    </xf>
    <xf numFmtId="2" fontId="1" fillId="0" borderId="8" xfId="0" applyNumberFormat="1" applyFont="1" applyBorder="1" applyAlignment="1">
      <alignment horizontal="center" vertical="center"/>
    </xf>
    <xf numFmtId="10" fontId="6" fillId="0" borderId="1" xfId="0" applyNumberFormat="1" applyFont="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1" fontId="2" fillId="0" borderId="1" xfId="0" applyNumberFormat="1" applyFont="1" applyBorder="1" applyAlignment="1" applyProtection="1">
      <alignment horizontal="center" vertical="center"/>
      <protection locked="0"/>
    </xf>
    <xf numFmtId="1" fontId="2" fillId="0" borderId="2" xfId="0" applyNumberFormat="1" applyFont="1" applyBorder="1" applyAlignment="1">
      <alignment horizontal="center" vertical="center"/>
    </xf>
    <xf numFmtId="1" fontId="2" fillId="0" borderId="5" xfId="0" applyNumberFormat="1" applyFont="1" applyBorder="1" applyAlignment="1">
      <alignment horizontal="center" vertical="center"/>
    </xf>
    <xf numFmtId="1" fontId="2" fillId="0" borderId="6" xfId="0" applyNumberFormat="1" applyFont="1" applyBorder="1" applyAlignment="1">
      <alignment horizontal="center" vertical="center"/>
    </xf>
    <xf numFmtId="0" fontId="1" fillId="0" borderId="1" xfId="0" applyFont="1" applyBorder="1" applyAlignment="1">
      <alignment horizontal="left" vertical="top"/>
    </xf>
    <xf numFmtId="0" fontId="1" fillId="0" borderId="0" xfId="0" applyFont="1" applyAlignment="1" applyProtection="1">
      <alignment horizontal="left" vertical="center" wrapText="1"/>
      <protection locked="0"/>
    </xf>
    <xf numFmtId="0" fontId="1" fillId="4" borderId="2" xfId="0" applyFont="1" applyFill="1" applyBorder="1" applyAlignment="1" applyProtection="1">
      <alignment horizontal="center" vertical="center" wrapText="1"/>
      <protection locked="0"/>
    </xf>
    <xf numFmtId="0" fontId="1" fillId="4" borderId="5" xfId="0" applyFont="1"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7" fillId="0" borderId="2"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13" fillId="0" borderId="4" xfId="0" applyFont="1" applyBorder="1" applyAlignment="1">
      <alignment horizontal="justify" vertical="center" wrapText="1"/>
    </xf>
    <xf numFmtId="0" fontId="13" fillId="0" borderId="0" xfId="0" applyFont="1" applyBorder="1" applyAlignment="1">
      <alignment horizontal="justify" vertical="center" wrapText="1"/>
    </xf>
    <xf numFmtId="0" fontId="13" fillId="0" borderId="0" xfId="0" applyFont="1" applyAlignment="1">
      <alignment horizontal="justify" vertical="center" wrapText="1"/>
    </xf>
    <xf numFmtId="0" fontId="2" fillId="0" borderId="0" xfId="0" applyFont="1" applyAlignment="1" applyProtection="1">
      <alignment horizontal="left" vertical="center"/>
      <protection locked="0"/>
    </xf>
    <xf numFmtId="0" fontId="2" fillId="0" borderId="0" xfId="0" applyFont="1" applyProtection="1">
      <protection locked="0"/>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0" xfId="0" applyFont="1" applyAlignment="1" applyProtection="1">
      <alignment vertical="center" wrapText="1"/>
      <protection locked="0"/>
    </xf>
    <xf numFmtId="0" fontId="1" fillId="0" borderId="3"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2" fontId="1" fillId="0" borderId="1" xfId="0" applyNumberFormat="1" applyFont="1" applyBorder="1" applyAlignment="1">
      <alignment horizontal="center" vertical="center"/>
    </xf>
    <xf numFmtId="1" fontId="1" fillId="3" borderId="1" xfId="0" applyNumberFormat="1" applyFont="1" applyFill="1" applyBorder="1" applyAlignment="1" applyProtection="1">
      <alignment horizontal="left" vertical="center" wrapText="1"/>
      <protection locked="0"/>
    </xf>
    <xf numFmtId="1" fontId="8" fillId="3" borderId="2" xfId="0" applyNumberFormat="1" applyFont="1" applyFill="1" applyBorder="1" applyAlignment="1" applyProtection="1">
      <alignment horizontal="left" vertical="center" wrapText="1"/>
      <protection locked="0"/>
    </xf>
    <xf numFmtId="1" fontId="8" fillId="3" borderId="5" xfId="0" applyNumberFormat="1" applyFont="1" applyFill="1" applyBorder="1" applyAlignment="1" applyProtection="1">
      <alignment horizontal="left" vertical="center" wrapText="1"/>
      <protection locked="0"/>
    </xf>
    <xf numFmtId="1" fontId="8" fillId="3" borderId="6" xfId="0" applyNumberFormat="1" applyFont="1" applyFill="1" applyBorder="1" applyAlignment="1" applyProtection="1">
      <alignment horizontal="left" vertical="center" wrapText="1"/>
      <protection locked="0"/>
    </xf>
    <xf numFmtId="1" fontId="1" fillId="3" borderId="1" xfId="0" applyNumberFormat="1" applyFont="1" applyFill="1" applyBorder="1" applyAlignment="1" applyProtection="1">
      <alignment horizontal="left" vertical="center"/>
      <protection locked="0"/>
    </xf>
    <xf numFmtId="0" fontId="8" fillId="3" borderId="2"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1" fontId="1" fillId="0" borderId="3" xfId="0" applyNumberFormat="1" applyFont="1" applyBorder="1" applyAlignment="1">
      <alignment horizontal="center" vertical="center"/>
    </xf>
    <xf numFmtId="1" fontId="1" fillId="0" borderId="12" xfId="0" applyNumberFormat="1" applyFont="1" applyBorder="1" applyAlignment="1">
      <alignment horizontal="center" vertical="center"/>
    </xf>
    <xf numFmtId="0" fontId="13" fillId="0" borderId="4" xfId="0" applyFont="1" applyBorder="1" applyAlignment="1" applyProtection="1">
      <alignment horizontal="justify" vertical="center" wrapText="1"/>
      <protection locked="0"/>
    </xf>
    <xf numFmtId="0" fontId="13" fillId="0" borderId="0" xfId="0" applyFont="1" applyBorder="1" applyAlignment="1" applyProtection="1">
      <alignment horizontal="justify" vertical="center" wrapText="1"/>
      <protection locked="0"/>
    </xf>
    <xf numFmtId="1" fontId="1" fillId="3" borderId="3" xfId="0" applyNumberFormat="1" applyFont="1" applyFill="1" applyBorder="1" applyAlignment="1" applyProtection="1">
      <alignment horizontal="left" vertical="center"/>
      <protection locked="0"/>
    </xf>
    <xf numFmtId="1" fontId="1" fillId="3" borderId="12" xfId="0" applyNumberFormat="1" applyFont="1" applyFill="1" applyBorder="1" applyAlignment="1" applyProtection="1">
      <alignment horizontal="left" vertical="center"/>
      <protection locked="0"/>
    </xf>
    <xf numFmtId="1" fontId="1" fillId="3" borderId="2" xfId="0" applyNumberFormat="1" applyFont="1" applyFill="1" applyBorder="1" applyAlignment="1" applyProtection="1">
      <alignment horizontal="left" vertical="center" wrapText="1"/>
      <protection locked="0"/>
    </xf>
    <xf numFmtId="1" fontId="1" fillId="3" borderId="5" xfId="0" applyNumberFormat="1" applyFont="1" applyFill="1" applyBorder="1" applyAlignment="1" applyProtection="1">
      <alignment horizontal="left" vertical="center" wrapText="1"/>
      <protection locked="0"/>
    </xf>
    <xf numFmtId="1" fontId="1" fillId="3" borderId="6" xfId="0" applyNumberFormat="1" applyFont="1" applyFill="1" applyBorder="1" applyAlignment="1" applyProtection="1">
      <alignment horizontal="left" vertical="center" wrapText="1"/>
      <protection locked="0"/>
    </xf>
    <xf numFmtId="1" fontId="7" fillId="3" borderId="1" xfId="0" applyNumberFormat="1" applyFont="1" applyFill="1" applyBorder="1" applyAlignment="1" applyProtection="1">
      <alignment horizontal="left" vertical="center" wrapText="1"/>
      <protection locked="0"/>
    </xf>
    <xf numFmtId="0" fontId="19" fillId="0" borderId="1" xfId="0" applyFont="1" applyBorder="1" applyAlignment="1">
      <alignment horizontal="left" vertical="center" wrapText="1"/>
    </xf>
    <xf numFmtId="1" fontId="7" fillId="3" borderId="2" xfId="0" applyNumberFormat="1" applyFont="1" applyFill="1" applyBorder="1" applyAlignment="1" applyProtection="1">
      <alignment horizontal="left" vertical="center" wrapText="1"/>
      <protection locked="0"/>
    </xf>
    <xf numFmtId="1" fontId="25" fillId="3" borderId="5" xfId="0" applyNumberFormat="1" applyFont="1" applyFill="1" applyBorder="1" applyAlignment="1" applyProtection="1">
      <alignment horizontal="left" vertical="center" wrapText="1"/>
      <protection locked="0"/>
    </xf>
    <xf numFmtId="1" fontId="25" fillId="3" borderId="6" xfId="0" applyNumberFormat="1" applyFont="1" applyFill="1" applyBorder="1" applyAlignment="1" applyProtection="1">
      <alignment horizontal="left" vertical="center" wrapText="1"/>
      <protection locked="0"/>
    </xf>
    <xf numFmtId="0" fontId="2" fillId="0" borderId="0" xfId="0" applyFont="1" applyAlignment="1" applyProtection="1">
      <alignment horizontal="right" vertical="center"/>
      <protection locked="0"/>
    </xf>
    <xf numFmtId="0" fontId="2" fillId="0" borderId="7" xfId="0" applyFont="1" applyBorder="1" applyAlignment="1" applyProtection="1">
      <alignment horizontal="right" vertical="center"/>
      <protection locked="0"/>
    </xf>
    <xf numFmtId="0" fontId="1" fillId="3" borderId="3" xfId="0"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8" fillId="3" borderId="2" xfId="0" applyFont="1" applyFill="1" applyBorder="1" applyAlignment="1" applyProtection="1">
      <alignment horizontal="left" vertical="center" wrapText="1"/>
      <protection locked="0"/>
    </xf>
    <xf numFmtId="0" fontId="8" fillId="3" borderId="5"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left" vertical="center"/>
      <protection locked="0"/>
    </xf>
    <xf numFmtId="0" fontId="8" fillId="3" borderId="5"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protection locked="0"/>
    </xf>
    <xf numFmtId="2" fontId="1" fillId="0" borderId="1" xfId="0" applyNumberFormat="1" applyFont="1" applyBorder="1" applyAlignment="1">
      <alignment horizontal="center" vertical="center" wrapText="1"/>
    </xf>
    <xf numFmtId="2" fontId="1" fillId="3" borderId="3" xfId="0" applyNumberFormat="1" applyFont="1" applyFill="1" applyBorder="1" applyAlignment="1" applyProtection="1">
      <alignment horizontal="center" vertical="center"/>
      <protection locked="0"/>
    </xf>
    <xf numFmtId="2" fontId="1" fillId="3" borderId="12" xfId="0" applyNumberFormat="1" applyFont="1" applyFill="1" applyBorder="1" applyAlignment="1" applyProtection="1">
      <alignment horizontal="center" vertical="center"/>
      <protection locked="0"/>
    </xf>
    <xf numFmtId="1" fontId="1" fillId="3" borderId="9" xfId="0" applyNumberFormat="1" applyFont="1" applyFill="1" applyBorder="1" applyAlignment="1" applyProtection="1">
      <alignment horizontal="left" vertical="center" wrapText="1"/>
      <protection locked="0"/>
    </xf>
    <xf numFmtId="1" fontId="1" fillId="3" borderId="4" xfId="0" applyNumberFormat="1" applyFont="1" applyFill="1" applyBorder="1" applyAlignment="1" applyProtection="1">
      <alignment horizontal="left" vertical="center" wrapText="1"/>
      <protection locked="0"/>
    </xf>
    <xf numFmtId="1" fontId="1" fillId="3" borderId="10" xfId="0" applyNumberFormat="1" applyFont="1" applyFill="1" applyBorder="1" applyAlignment="1" applyProtection="1">
      <alignment horizontal="left" vertical="center" wrapText="1"/>
      <protection locked="0"/>
    </xf>
    <xf numFmtId="1" fontId="1" fillId="3" borderId="11" xfId="0" applyNumberFormat="1" applyFont="1" applyFill="1" applyBorder="1" applyAlignment="1" applyProtection="1">
      <alignment horizontal="left" vertical="center" wrapText="1"/>
      <protection locked="0"/>
    </xf>
    <xf numFmtId="1" fontId="1" fillId="3" borderId="7" xfId="0" applyNumberFormat="1" applyFont="1" applyFill="1" applyBorder="1" applyAlignment="1" applyProtection="1">
      <alignment horizontal="left" vertical="center" wrapText="1"/>
      <protection locked="0"/>
    </xf>
    <xf numFmtId="1" fontId="1" fillId="3" borderId="8" xfId="0" applyNumberFormat="1" applyFont="1" applyFill="1" applyBorder="1" applyAlignment="1" applyProtection="1">
      <alignment horizontal="left" vertical="center" wrapText="1"/>
      <protection locked="0"/>
    </xf>
    <xf numFmtId="1" fontId="1" fillId="3" borderId="3" xfId="0" applyNumberFormat="1" applyFont="1" applyFill="1" applyBorder="1" applyAlignment="1" applyProtection="1">
      <alignment horizontal="center" vertical="center"/>
      <protection locked="0"/>
    </xf>
    <xf numFmtId="1" fontId="1" fillId="3" borderId="12" xfId="0" applyNumberFormat="1" applyFont="1" applyFill="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1" fontId="1" fillId="4" borderId="13" xfId="0" applyNumberFormat="1" applyFont="1" applyFill="1" applyBorder="1" applyAlignment="1">
      <alignment horizontal="center" vertical="center"/>
    </xf>
    <xf numFmtId="1" fontId="1" fillId="4" borderId="13" xfId="0" applyNumberFormat="1" applyFont="1" applyFill="1" applyBorder="1" applyAlignment="1" applyProtection="1">
      <alignment horizontal="center" vertical="center"/>
      <protection locked="0"/>
    </xf>
    <xf numFmtId="1" fontId="2" fillId="4" borderId="13" xfId="0" applyNumberFormat="1" applyFont="1" applyFill="1" applyBorder="1" applyAlignment="1" applyProtection="1">
      <alignment horizontal="center" vertical="center"/>
      <protection locked="0"/>
    </xf>
    <xf numFmtId="1" fontId="18" fillId="4" borderId="1" xfId="0" applyNumberFormat="1" applyFont="1" applyFill="1" applyBorder="1" applyAlignment="1" applyProtection="1">
      <alignment horizontal="left" vertical="center"/>
      <protection locked="0"/>
    </xf>
    <xf numFmtId="1" fontId="2" fillId="0" borderId="12" xfId="0" applyNumberFormat="1" applyFont="1" applyBorder="1" applyAlignment="1" applyProtection="1">
      <alignment horizontal="center" vertical="center"/>
      <protection locked="0"/>
    </xf>
    <xf numFmtId="1" fontId="1" fillId="0" borderId="12" xfId="0" applyNumberFormat="1" applyFont="1" applyBorder="1" applyAlignment="1" applyProtection="1">
      <alignment horizontal="center" vertical="center"/>
      <protection locked="0"/>
    </xf>
    <xf numFmtId="1" fontId="18" fillId="3" borderId="1" xfId="0" applyNumberFormat="1" applyFont="1" applyFill="1" applyBorder="1" applyAlignment="1" applyProtection="1">
      <alignment vertical="center" wrapText="1"/>
      <protection locked="0"/>
    </xf>
    <xf numFmtId="1" fontId="1" fillId="0" borderId="3" xfId="0" applyNumberFormat="1" applyFont="1" applyBorder="1" applyAlignment="1" applyProtection="1">
      <alignment horizontal="center" vertical="center"/>
      <protection locked="0"/>
    </xf>
    <xf numFmtId="1" fontId="1" fillId="4" borderId="1" xfId="0" applyNumberFormat="1" applyFont="1" applyFill="1" applyBorder="1" applyAlignment="1" applyProtection="1">
      <alignment horizontal="left" vertical="center"/>
      <protection locked="0"/>
    </xf>
    <xf numFmtId="1" fontId="18" fillId="4" borderId="1" xfId="0" applyNumberFormat="1" applyFont="1" applyFill="1" applyBorder="1" applyAlignment="1" applyProtection="1">
      <alignment horizontal="left" vertical="center" wrapText="1"/>
      <protection locked="0"/>
    </xf>
    <xf numFmtId="0" fontId="2" fillId="4" borderId="2"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1" xfId="0" applyFont="1" applyFill="1" applyBorder="1" applyAlignment="1">
      <alignment horizontal="left" vertical="center" wrapText="1"/>
    </xf>
    <xf numFmtId="2" fontId="1" fillId="4" borderId="1" xfId="0" applyNumberFormat="1" applyFont="1" applyFill="1" applyBorder="1" applyAlignment="1">
      <alignment horizontal="center" vertical="center"/>
    </xf>
    <xf numFmtId="1" fontId="2" fillId="4" borderId="1" xfId="0" applyNumberFormat="1" applyFont="1" applyFill="1" applyBorder="1" applyAlignment="1">
      <alignment horizontal="center" vertical="center"/>
    </xf>
    <xf numFmtId="1" fontId="21" fillId="4" borderId="9" xfId="0" applyNumberFormat="1" applyFont="1" applyFill="1" applyBorder="1" applyAlignment="1" applyProtection="1">
      <alignment horizontal="left" vertical="center" wrapText="1"/>
      <protection locked="0"/>
    </xf>
    <xf numFmtId="1" fontId="21" fillId="4" borderId="4" xfId="0" applyNumberFormat="1" applyFont="1" applyFill="1" applyBorder="1" applyAlignment="1" applyProtection="1">
      <alignment horizontal="left" vertical="center" wrapText="1"/>
      <protection locked="0"/>
    </xf>
    <xf numFmtId="1" fontId="21" fillId="4" borderId="10" xfId="0" applyNumberFormat="1" applyFont="1" applyFill="1" applyBorder="1" applyAlignment="1" applyProtection="1">
      <alignment horizontal="left" vertical="center" wrapText="1"/>
      <protection locked="0"/>
    </xf>
    <xf numFmtId="1" fontId="21" fillId="4" borderId="14" xfId="0" applyNumberFormat="1" applyFont="1" applyFill="1" applyBorder="1" applyAlignment="1" applyProtection="1">
      <alignment horizontal="left" vertical="center" wrapText="1"/>
      <protection locked="0"/>
    </xf>
    <xf numFmtId="1" fontId="21" fillId="4" borderId="0" xfId="0" applyNumberFormat="1" applyFont="1" applyFill="1" applyAlignment="1" applyProtection="1">
      <alignment horizontal="left" vertical="center" wrapText="1"/>
      <protection locked="0"/>
    </xf>
    <xf numFmtId="1" fontId="21" fillId="4" borderId="15" xfId="0" applyNumberFormat="1" applyFont="1" applyFill="1" applyBorder="1" applyAlignment="1" applyProtection="1">
      <alignment horizontal="left" vertical="center" wrapText="1"/>
      <protection locked="0"/>
    </xf>
    <xf numFmtId="1" fontId="21" fillId="4" borderId="11" xfId="0" applyNumberFormat="1" applyFont="1" applyFill="1" applyBorder="1" applyAlignment="1" applyProtection="1">
      <alignment horizontal="left" vertical="center" wrapText="1"/>
      <protection locked="0"/>
    </xf>
    <xf numFmtId="1" fontId="21" fillId="4" borderId="7" xfId="0" applyNumberFormat="1" applyFont="1" applyFill="1" applyBorder="1" applyAlignment="1" applyProtection="1">
      <alignment horizontal="left" vertical="center" wrapText="1"/>
      <protection locked="0"/>
    </xf>
    <xf numFmtId="1" fontId="21" fillId="4" borderId="8" xfId="0" applyNumberFormat="1" applyFont="1" applyFill="1" applyBorder="1" applyAlignment="1" applyProtection="1">
      <alignment horizontal="left" vertical="center" wrapText="1"/>
      <protection locked="0"/>
    </xf>
    <xf numFmtId="0" fontId="15" fillId="7" borderId="1" xfId="0" applyFont="1" applyFill="1" applyBorder="1" applyAlignment="1">
      <alignment horizontal="center" vertical="center" wrapText="1"/>
    </xf>
    <xf numFmtId="0" fontId="13" fillId="8" borderId="9" xfId="0" applyFont="1" applyFill="1" applyBorder="1" applyAlignment="1" applyProtection="1">
      <alignment horizontal="center" vertical="center" wrapText="1"/>
      <protection locked="0"/>
    </xf>
    <xf numFmtId="0" fontId="13" fillId="8" borderId="10" xfId="0" applyFont="1" applyFill="1" applyBorder="1" applyAlignment="1" applyProtection="1">
      <alignment horizontal="center" vertical="center" wrapText="1"/>
      <protection locked="0"/>
    </xf>
    <xf numFmtId="0" fontId="13" fillId="8" borderId="11" xfId="0" applyFont="1" applyFill="1" applyBorder="1" applyAlignment="1" applyProtection="1">
      <alignment horizontal="center" vertical="center" wrapText="1"/>
      <protection locked="0"/>
    </xf>
    <xf numFmtId="0" fontId="13" fillId="8" borderId="8" xfId="0" applyFont="1" applyFill="1" applyBorder="1" applyAlignment="1" applyProtection="1">
      <alignment horizontal="center" vertical="center" wrapText="1"/>
      <protection locked="0"/>
    </xf>
    <xf numFmtId="9" fontId="2" fillId="0" borderId="2" xfId="0" applyNumberFormat="1" applyFont="1" applyBorder="1" applyAlignment="1">
      <alignment horizontal="center" vertical="center"/>
    </xf>
    <xf numFmtId="9" fontId="2" fillId="0" borderId="6" xfId="0" applyNumberFormat="1" applyFont="1" applyBorder="1" applyAlignment="1">
      <alignment horizontal="center" vertical="center"/>
    </xf>
    <xf numFmtId="9" fontId="1" fillId="0" borderId="2" xfId="0" applyNumberFormat="1" applyFont="1" applyBorder="1" applyAlignment="1">
      <alignment horizontal="center"/>
    </xf>
    <xf numFmtId="9" fontId="1" fillId="0" borderId="6" xfId="0" applyNumberFormat="1" applyFont="1" applyBorder="1" applyAlignment="1">
      <alignment horizontal="center"/>
    </xf>
    <xf numFmtId="0" fontId="1" fillId="0" borderId="2" xfId="0" applyFont="1" applyBorder="1" applyAlignment="1">
      <alignment horizontal="center"/>
    </xf>
    <xf numFmtId="0" fontId="1" fillId="0" borderId="6" xfId="0" applyFont="1" applyBorder="1" applyAlignment="1">
      <alignment horizontal="center"/>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8" fillId="0" borderId="0" xfId="0" applyFont="1" applyAlignment="1" applyProtection="1">
      <alignment horizontal="left" vertical="center" wrapText="1"/>
      <protection locked="0"/>
    </xf>
    <xf numFmtId="0" fontId="1" fillId="0" borderId="0" xfId="0" applyFont="1" applyAlignment="1" applyProtection="1">
      <alignment wrapText="1"/>
      <protection locked="0"/>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1" fontId="16" fillId="4" borderId="2" xfId="0" applyNumberFormat="1" applyFont="1" applyFill="1" applyBorder="1" applyAlignment="1" applyProtection="1">
      <alignment horizontal="center" vertical="center" wrapText="1"/>
      <protection locked="0"/>
    </xf>
    <xf numFmtId="1" fontId="16" fillId="4" borderId="5" xfId="0" applyNumberFormat="1" applyFont="1" applyFill="1" applyBorder="1" applyAlignment="1" applyProtection="1">
      <alignment horizontal="center" vertical="center" wrapText="1"/>
      <protection locked="0"/>
    </xf>
    <xf numFmtId="1" fontId="16" fillId="4" borderId="6" xfId="0" applyNumberFormat="1" applyFont="1" applyFill="1" applyBorder="1" applyAlignment="1" applyProtection="1">
      <alignment horizontal="center" vertical="center" wrapText="1"/>
      <protection locked="0"/>
    </xf>
    <xf numFmtId="1" fontId="1" fillId="4" borderId="2" xfId="0" applyNumberFormat="1" applyFont="1" applyFill="1" applyBorder="1" applyAlignment="1" applyProtection="1">
      <alignment horizontal="center" vertical="center"/>
      <protection locked="0"/>
    </xf>
    <xf numFmtId="1" fontId="1" fillId="4" borderId="5" xfId="0" applyNumberFormat="1" applyFont="1" applyFill="1" applyBorder="1" applyAlignment="1" applyProtection="1">
      <alignment horizontal="center" vertical="center"/>
      <protection locked="0"/>
    </xf>
    <xf numFmtId="1" fontId="1" fillId="4" borderId="6" xfId="0" applyNumberFormat="1" applyFont="1" applyFill="1" applyBorder="1" applyAlignment="1" applyProtection="1">
      <alignment horizontal="center" vertical="center"/>
      <protection locked="0"/>
    </xf>
    <xf numFmtId="0" fontId="0" fillId="0" borderId="9" xfId="0" applyBorder="1" applyAlignment="1">
      <alignment horizontal="left" vertical="center" wrapText="1"/>
    </xf>
    <xf numFmtId="0" fontId="0" fillId="0" borderId="4" xfId="0" applyBorder="1" applyAlignment="1">
      <alignment horizontal="left" vertical="center" wrapText="1"/>
    </xf>
    <xf numFmtId="0" fontId="0" fillId="0" borderId="10"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left" vertical="center" wrapText="1"/>
    </xf>
    <xf numFmtId="0" fontId="0" fillId="0" borderId="15" xfId="0" applyBorder="1" applyAlignment="1">
      <alignment horizontal="left" vertical="center" wrapText="1"/>
    </xf>
    <xf numFmtId="0" fontId="0" fillId="0" borderId="1" xfId="0" applyBorder="1" applyAlignment="1">
      <alignment horizontal="center"/>
    </xf>
    <xf numFmtId="0" fontId="22" fillId="0" borderId="0" xfId="0" applyFont="1" applyAlignment="1">
      <alignment horizontal="center"/>
    </xf>
    <xf numFmtId="0" fontId="22" fillId="9" borderId="1" xfId="0" applyFont="1" applyFill="1" applyBorder="1" applyAlignment="1">
      <alignment horizontal="left" vertical="center" wrapText="1"/>
    </xf>
    <xf numFmtId="0" fontId="0" fillId="9" borderId="1" xfId="0" applyFill="1" applyBorder="1" applyAlignment="1">
      <alignment horizontal="center"/>
    </xf>
    <xf numFmtId="0" fontId="0" fillId="0" borderId="9" xfId="0" applyBorder="1" applyAlignment="1">
      <alignment horizontal="left" vertical="center"/>
    </xf>
    <xf numFmtId="0" fontId="0" fillId="0" borderId="4" xfId="0" applyBorder="1" applyAlignment="1">
      <alignment horizontal="left" vertical="center"/>
    </xf>
    <xf numFmtId="0" fontId="0" fillId="0" borderId="11"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center" vertical="center" wrapText="1"/>
    </xf>
    <xf numFmtId="0" fontId="0" fillId="0" borderId="0" xfId="0" applyAlignment="1">
      <alignment horizontal="left" vertical="center"/>
    </xf>
    <xf numFmtId="0" fontId="0" fillId="0" borderId="11"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9" borderId="2" xfId="0" applyFill="1" applyBorder="1" applyAlignment="1">
      <alignment horizontal="center"/>
    </xf>
    <xf numFmtId="0" fontId="0" fillId="9" borderId="6" xfId="0" applyFill="1" applyBorder="1" applyAlignment="1">
      <alignment horizontal="center"/>
    </xf>
    <xf numFmtId="0" fontId="0" fillId="0" borderId="2"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8" xfId="0" applyBorder="1" applyAlignment="1">
      <alignment horizontal="center"/>
    </xf>
    <xf numFmtId="0" fontId="22" fillId="9" borderId="2" xfId="0" applyFont="1" applyFill="1" applyBorder="1" applyAlignment="1">
      <alignment horizontal="left"/>
    </xf>
    <xf numFmtId="0" fontId="22" fillId="9" borderId="5" xfId="0" applyFont="1" applyFill="1" applyBorder="1" applyAlignment="1">
      <alignment horizontal="left"/>
    </xf>
    <xf numFmtId="0" fontId="22" fillId="9" borderId="6" xfId="0" applyFont="1" applyFill="1" applyBorder="1" applyAlignment="1">
      <alignment horizontal="left"/>
    </xf>
    <xf numFmtId="0" fontId="8" fillId="0" borderId="0" xfId="0" applyFont="1" applyAlignment="1" applyProtection="1">
      <alignment vertical="center"/>
      <protection locked="0"/>
    </xf>
    <xf numFmtId="0" fontId="13" fillId="0" borderId="0" xfId="0" applyFont="1" applyAlignment="1" applyProtection="1">
      <alignment vertical="center"/>
      <protection locked="0"/>
    </xf>
    <xf numFmtId="0" fontId="23" fillId="0" borderId="0" xfId="0" applyFont="1" applyAlignment="1" applyProtection="1">
      <alignment vertical="center"/>
      <protection locked="0"/>
    </xf>
  </cellXfs>
  <cellStyles count="1">
    <cellStyle name="Normal" xfId="0" builtinId="0"/>
  </cellStyles>
  <dxfs count="41">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92D050"/>
        </patternFill>
      </fill>
    </dxf>
    <dxf>
      <fill>
        <patternFill>
          <bgColor rgb="FFFF0000"/>
        </patternFill>
      </fill>
    </dxf>
    <dxf>
      <fill>
        <patternFill>
          <bgColor rgb="FFFF0000"/>
        </patternFill>
      </fill>
    </dxf>
    <dxf>
      <fill>
        <patternFill>
          <bgColor rgb="FFC00000"/>
        </patternFill>
      </fill>
    </dxf>
    <dxf>
      <fill>
        <patternFill>
          <bgColor rgb="FF00B050"/>
        </patternFill>
      </fill>
    </dxf>
    <dxf>
      <fill>
        <patternFill>
          <bgColor rgb="FF00B050"/>
        </patternFill>
      </fill>
    </dxf>
    <dxf>
      <fill>
        <patternFill>
          <bgColor rgb="FFC0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92D05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checked="Checked" firstButton="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lockText="1" noThreeD="1"/>
</file>

<file path=xl/ctrlProps/ctrlProp20.xml><?xml version="1.0" encoding="utf-8"?>
<formControlPr xmlns="http://schemas.microsoft.com/office/spreadsheetml/2009/9/main" objectType="Radio" checked="Checked"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checked="Checked" firstButton="1" lockText="1" noThreeD="1"/>
</file>

<file path=xl/ctrlProps/ctrlProp27.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firstButton="1"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609990</xdr:colOff>
          <xdr:row>5</xdr:row>
          <xdr:rowOff>902</xdr:rowOff>
        </xdr:from>
        <xdr:to>
          <xdr:col>13</xdr:col>
          <xdr:colOff>602051</xdr:colOff>
          <xdr:row>6</xdr:row>
          <xdr:rowOff>895</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7991865" y="953402"/>
              <a:ext cx="1306511" cy="190493"/>
              <a:chOff x="7355921" y="381915"/>
              <a:chExt cx="1216705" cy="188695"/>
            </a:xfrm>
          </xdr:grpSpPr>
          <xdr:sp macro="" textlink="">
            <xdr:nvSpPr>
              <xdr:cNvPr id="2049" name="Group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7355921" y="381915"/>
                <a:ext cx="1216705" cy="188695"/>
              </a:xfrm>
              <a:prstGeom prst="rect">
                <a:avLst/>
              </a:prstGeom>
              <a:noFill/>
              <a:ln w="9525">
                <a:miter lim="800000"/>
                <a:headEnd/>
                <a:tailEnd/>
              </a:ln>
              <a:extLst>
                <a:ext uri="{909E8E84-426E-40DD-AFC4-6F175D3DCCD1}">
                  <a14:hiddenFill>
                    <a:noFill/>
                  </a14:hiddenFill>
                </a:ext>
              </a:extLst>
            </xdr:spPr>
          </xdr:sp>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o-RO" sz="800" b="0" i="0" u="none" strike="noStrike" baseline="0">
                    <a:solidFill>
                      <a:srgbClr val="000000"/>
                    </a:solidFill>
                    <a:latin typeface="Segoe UI"/>
                    <a:cs typeface="Segoe UI"/>
                  </a:rPr>
                  <a:t>Da</a:t>
                </a:r>
              </a:p>
            </xdr:txBody>
          </xdr:sp>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o-RO"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10</xdr:row>
          <xdr:rowOff>95252</xdr:rowOff>
        </xdr:from>
        <xdr:to>
          <xdr:col>13</xdr:col>
          <xdr:colOff>602051</xdr:colOff>
          <xdr:row>11</xdr:row>
          <xdr:rowOff>95244</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7991865" y="2000252"/>
              <a:ext cx="1306511" cy="190492"/>
              <a:chOff x="7355921" y="381839"/>
              <a:chExt cx="1216705" cy="188695"/>
            </a:xfrm>
          </xdr:grpSpPr>
          <xdr:sp macro="" textlink="">
            <xdr:nvSpPr>
              <xdr:cNvPr id="2052" name="Group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7355921" y="381839"/>
                <a:ext cx="1216705" cy="188695"/>
              </a:xfrm>
              <a:prstGeom prst="rect">
                <a:avLst/>
              </a:prstGeom>
              <a:noFill/>
              <a:ln w="9525">
                <a:miter lim="800000"/>
                <a:headEnd/>
                <a:tailEnd/>
              </a:ln>
              <a:extLst>
                <a:ext uri="{909E8E84-426E-40DD-AFC4-6F175D3DCCD1}">
                  <a14:hiddenFill>
                    <a:noFill/>
                  </a14:hiddenFill>
                </a:ext>
              </a:extLst>
            </xdr:spPr>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o-RO" sz="800" b="0" i="0" u="none" strike="noStrike" baseline="0">
                    <a:solidFill>
                      <a:srgbClr val="000000"/>
                    </a:solidFill>
                    <a:latin typeface="Segoe UI"/>
                    <a:cs typeface="Segoe UI"/>
                  </a:rPr>
                  <a:t>Da</a:t>
                </a:r>
              </a:p>
            </xdr:txBody>
          </xdr:sp>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o-RO"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12</xdr:row>
          <xdr:rowOff>95252</xdr:rowOff>
        </xdr:from>
        <xdr:to>
          <xdr:col>13</xdr:col>
          <xdr:colOff>602051</xdr:colOff>
          <xdr:row>13</xdr:row>
          <xdr:rowOff>95244</xdr:rowOff>
        </xdr:to>
        <xdr:grpSp>
          <xdr:nvGrpSpPr>
            <xdr:cNvPr id="10" name="Group 9">
              <a:extLst>
                <a:ext uri="{FF2B5EF4-FFF2-40B4-BE49-F238E27FC236}">
                  <a16:creationId xmlns:a16="http://schemas.microsoft.com/office/drawing/2014/main" id="{00000000-0008-0000-0100-00000A000000}"/>
                </a:ext>
              </a:extLst>
            </xdr:cNvPr>
            <xdr:cNvGrpSpPr/>
          </xdr:nvGrpSpPr>
          <xdr:grpSpPr>
            <a:xfrm>
              <a:off x="7991865" y="2381252"/>
              <a:ext cx="1306511" cy="190492"/>
              <a:chOff x="7355921" y="381839"/>
              <a:chExt cx="1216705" cy="188695"/>
            </a:xfrm>
          </xdr:grpSpPr>
          <xdr:sp macro="" textlink="">
            <xdr:nvSpPr>
              <xdr:cNvPr id="2055" name="Group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7355921" y="381839"/>
                <a:ext cx="1216705" cy="188695"/>
              </a:xfrm>
              <a:prstGeom prst="rect">
                <a:avLst/>
              </a:prstGeom>
              <a:noFill/>
              <a:ln w="9525">
                <a:miter lim="800000"/>
                <a:headEnd/>
                <a:tailEnd/>
              </a:ln>
              <a:extLst>
                <a:ext uri="{909E8E84-426E-40DD-AFC4-6F175D3DCCD1}">
                  <a14:hiddenFill>
                    <a:noFill/>
                  </a14:hiddenFill>
                </a:ext>
              </a:extLst>
            </xdr:spPr>
          </xdr:sp>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o-RO" sz="800" b="0" i="0" u="none" strike="noStrike" baseline="0">
                    <a:solidFill>
                      <a:srgbClr val="000000"/>
                    </a:solidFill>
                    <a:latin typeface="Segoe UI"/>
                    <a:cs typeface="Segoe UI"/>
                  </a:rPr>
                  <a:t>Da</a:t>
                </a:r>
              </a:p>
            </xdr:txBody>
          </xdr:sp>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o-RO"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15</xdr:row>
          <xdr:rowOff>902</xdr:rowOff>
        </xdr:from>
        <xdr:to>
          <xdr:col>13</xdr:col>
          <xdr:colOff>602051</xdr:colOff>
          <xdr:row>16</xdr:row>
          <xdr:rowOff>894</xdr:rowOff>
        </xdr:to>
        <xdr:grpSp>
          <xdr:nvGrpSpPr>
            <xdr:cNvPr id="14" name="Group 13">
              <a:extLst>
                <a:ext uri="{FF2B5EF4-FFF2-40B4-BE49-F238E27FC236}">
                  <a16:creationId xmlns:a16="http://schemas.microsoft.com/office/drawing/2014/main" id="{00000000-0008-0000-0100-00000E000000}"/>
                </a:ext>
              </a:extLst>
            </xdr:cNvPr>
            <xdr:cNvGrpSpPr/>
          </xdr:nvGrpSpPr>
          <xdr:grpSpPr>
            <a:xfrm>
              <a:off x="7991865" y="2858402"/>
              <a:ext cx="1306511" cy="190492"/>
              <a:chOff x="7355921" y="381834"/>
              <a:chExt cx="1216705" cy="188696"/>
            </a:xfrm>
          </xdr:grpSpPr>
          <xdr:sp macro="" textlink="">
            <xdr:nvSpPr>
              <xdr:cNvPr id="2058" name="Group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7355921" y="381834"/>
                <a:ext cx="1216705" cy="188696"/>
              </a:xfrm>
              <a:prstGeom prst="rect">
                <a:avLst/>
              </a:prstGeom>
              <a:noFill/>
              <a:ln w="9525">
                <a:miter lim="800000"/>
                <a:headEnd/>
                <a:tailEnd/>
              </a:ln>
              <a:extLst>
                <a:ext uri="{909E8E84-426E-40DD-AFC4-6F175D3DCCD1}">
                  <a14:hiddenFill>
                    <a:noFill/>
                  </a14:hiddenFill>
                </a:ext>
              </a:extLst>
            </xdr:spPr>
          </xdr:sp>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o-RO" sz="800" b="0" i="0" u="none" strike="noStrike" baseline="0">
                    <a:solidFill>
                      <a:srgbClr val="000000"/>
                    </a:solidFill>
                    <a:latin typeface="Segoe UI"/>
                    <a:cs typeface="Segoe UI"/>
                  </a:rPr>
                  <a:t>Da</a:t>
                </a:r>
              </a:p>
            </xdr:txBody>
          </xdr:sp>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o-RO"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18</xdr:row>
          <xdr:rowOff>99745</xdr:rowOff>
        </xdr:from>
        <xdr:to>
          <xdr:col>13</xdr:col>
          <xdr:colOff>602051</xdr:colOff>
          <xdr:row>19</xdr:row>
          <xdr:rowOff>99737</xdr:rowOff>
        </xdr:to>
        <xdr:grpSp>
          <xdr:nvGrpSpPr>
            <xdr:cNvPr id="18" name="Group 17">
              <a:extLst>
                <a:ext uri="{FF2B5EF4-FFF2-40B4-BE49-F238E27FC236}">
                  <a16:creationId xmlns:a16="http://schemas.microsoft.com/office/drawing/2014/main" id="{00000000-0008-0000-0100-000012000000}"/>
                </a:ext>
              </a:extLst>
            </xdr:cNvPr>
            <xdr:cNvGrpSpPr/>
          </xdr:nvGrpSpPr>
          <xdr:grpSpPr>
            <a:xfrm>
              <a:off x="7991865" y="3528745"/>
              <a:ext cx="1306511" cy="190492"/>
              <a:chOff x="7355921" y="381834"/>
              <a:chExt cx="1216705" cy="188696"/>
            </a:xfrm>
          </xdr:grpSpPr>
          <xdr:sp macro="" textlink="">
            <xdr:nvSpPr>
              <xdr:cNvPr id="2061" name="Group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7355921" y="381834"/>
                <a:ext cx="1216705" cy="188696"/>
              </a:xfrm>
              <a:prstGeom prst="rect">
                <a:avLst/>
              </a:prstGeom>
              <a:noFill/>
              <a:ln w="9525">
                <a:miter lim="800000"/>
                <a:headEnd/>
                <a:tailEnd/>
              </a:ln>
              <a:extLst>
                <a:ext uri="{909E8E84-426E-40DD-AFC4-6F175D3DCCD1}">
                  <a14:hiddenFill>
                    <a:noFill/>
                  </a14:hiddenFill>
                </a:ext>
              </a:extLst>
            </xdr:spPr>
          </xdr:sp>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o-RO" sz="800" b="0" i="0" u="none" strike="noStrike" baseline="0">
                    <a:solidFill>
                      <a:srgbClr val="000000"/>
                    </a:solidFill>
                    <a:latin typeface="Segoe UI"/>
                    <a:cs typeface="Segoe UI"/>
                  </a:rPr>
                  <a:t>Da</a:t>
                </a:r>
              </a:p>
            </xdr:txBody>
          </xdr:sp>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o-RO"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20</xdr:row>
          <xdr:rowOff>99745</xdr:rowOff>
        </xdr:from>
        <xdr:to>
          <xdr:col>13</xdr:col>
          <xdr:colOff>602051</xdr:colOff>
          <xdr:row>21</xdr:row>
          <xdr:rowOff>99737</xdr:rowOff>
        </xdr:to>
        <xdr:grpSp>
          <xdr:nvGrpSpPr>
            <xdr:cNvPr id="22" name="Group 21">
              <a:extLst>
                <a:ext uri="{FF2B5EF4-FFF2-40B4-BE49-F238E27FC236}">
                  <a16:creationId xmlns:a16="http://schemas.microsoft.com/office/drawing/2014/main" id="{00000000-0008-0000-0100-000016000000}"/>
                </a:ext>
              </a:extLst>
            </xdr:cNvPr>
            <xdr:cNvGrpSpPr/>
          </xdr:nvGrpSpPr>
          <xdr:grpSpPr>
            <a:xfrm>
              <a:off x="7991865" y="3909745"/>
              <a:ext cx="1306511" cy="190492"/>
              <a:chOff x="7355921" y="381834"/>
              <a:chExt cx="1216705" cy="188696"/>
            </a:xfrm>
          </xdr:grpSpPr>
          <xdr:sp macro="" textlink="">
            <xdr:nvSpPr>
              <xdr:cNvPr id="2064" name="Group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7355921" y="381834"/>
                <a:ext cx="1216705" cy="188696"/>
              </a:xfrm>
              <a:prstGeom prst="rect">
                <a:avLst/>
              </a:prstGeom>
              <a:noFill/>
              <a:ln w="9525">
                <a:miter lim="800000"/>
                <a:headEnd/>
                <a:tailEnd/>
              </a:ln>
              <a:extLst>
                <a:ext uri="{909E8E84-426E-40DD-AFC4-6F175D3DCCD1}">
                  <a14:hiddenFill>
                    <a:noFill/>
                  </a14:hiddenFill>
                </a:ext>
              </a:extLst>
            </xdr:spPr>
          </xdr:sp>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o-RO" sz="800" b="0" i="0" u="none" strike="noStrike" baseline="0">
                    <a:solidFill>
                      <a:srgbClr val="000000"/>
                    </a:solidFill>
                    <a:latin typeface="Segoe UI"/>
                    <a:cs typeface="Segoe UI"/>
                  </a:rPr>
                  <a:t>Da</a:t>
                </a:r>
              </a:p>
            </xdr:txBody>
          </xdr:sp>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o-RO"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22</xdr:row>
          <xdr:rowOff>99745</xdr:rowOff>
        </xdr:from>
        <xdr:to>
          <xdr:col>13</xdr:col>
          <xdr:colOff>602051</xdr:colOff>
          <xdr:row>23</xdr:row>
          <xdr:rowOff>99737</xdr:rowOff>
        </xdr:to>
        <xdr:grpSp>
          <xdr:nvGrpSpPr>
            <xdr:cNvPr id="26" name="Group 25">
              <a:extLst>
                <a:ext uri="{FF2B5EF4-FFF2-40B4-BE49-F238E27FC236}">
                  <a16:creationId xmlns:a16="http://schemas.microsoft.com/office/drawing/2014/main" id="{00000000-0008-0000-0100-00001A000000}"/>
                </a:ext>
              </a:extLst>
            </xdr:cNvPr>
            <xdr:cNvGrpSpPr/>
          </xdr:nvGrpSpPr>
          <xdr:grpSpPr>
            <a:xfrm>
              <a:off x="7991865" y="4290745"/>
              <a:ext cx="1306511" cy="190492"/>
              <a:chOff x="7355921" y="381834"/>
              <a:chExt cx="1216705" cy="188696"/>
            </a:xfrm>
          </xdr:grpSpPr>
          <xdr:sp macro="" textlink="">
            <xdr:nvSpPr>
              <xdr:cNvPr id="2067" name="Group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7355921" y="381834"/>
                <a:ext cx="1216705" cy="188696"/>
              </a:xfrm>
              <a:prstGeom prst="rect">
                <a:avLst/>
              </a:prstGeom>
              <a:noFill/>
              <a:ln w="9525">
                <a:miter lim="800000"/>
                <a:headEnd/>
                <a:tailEnd/>
              </a:ln>
              <a:extLst>
                <a:ext uri="{909E8E84-426E-40DD-AFC4-6F175D3DCCD1}">
                  <a14:hiddenFill>
                    <a:noFill/>
                  </a14:hiddenFill>
                </a:ext>
              </a:extLst>
            </xdr:spPr>
          </xdr:sp>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o-RO" sz="800" b="0" i="0" u="none" strike="noStrike" baseline="0">
                    <a:solidFill>
                      <a:srgbClr val="000000"/>
                    </a:solidFill>
                    <a:latin typeface="Segoe UI"/>
                    <a:cs typeface="Segoe UI"/>
                  </a:rPr>
                  <a:t>Da</a:t>
                </a:r>
              </a:p>
            </xdr:txBody>
          </xdr:sp>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o-RO"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609631</xdr:colOff>
          <xdr:row>8</xdr:row>
          <xdr:rowOff>94893</xdr:rowOff>
        </xdr:from>
        <xdr:to>
          <xdr:col>13</xdr:col>
          <xdr:colOff>601692</xdr:colOff>
          <xdr:row>9</xdr:row>
          <xdr:rowOff>94885</xdr:rowOff>
        </xdr:to>
        <xdr:grpSp>
          <xdr:nvGrpSpPr>
            <xdr:cNvPr id="30" name="Group 29">
              <a:extLst>
                <a:ext uri="{FF2B5EF4-FFF2-40B4-BE49-F238E27FC236}">
                  <a16:creationId xmlns:a16="http://schemas.microsoft.com/office/drawing/2014/main" id="{00000000-0008-0000-0100-00001E000000}"/>
                </a:ext>
              </a:extLst>
            </xdr:cNvPr>
            <xdr:cNvGrpSpPr/>
          </xdr:nvGrpSpPr>
          <xdr:grpSpPr>
            <a:xfrm>
              <a:off x="7991506" y="1618893"/>
              <a:ext cx="1306511" cy="190492"/>
              <a:chOff x="7355921" y="381834"/>
              <a:chExt cx="1216705" cy="188696"/>
            </a:xfrm>
          </xdr:grpSpPr>
          <xdr:sp macro="" textlink="">
            <xdr:nvSpPr>
              <xdr:cNvPr id="2070" name="Group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7355921" y="381834"/>
                <a:ext cx="1216705" cy="188696"/>
              </a:xfrm>
              <a:prstGeom prst="rect">
                <a:avLst/>
              </a:prstGeom>
              <a:noFill/>
              <a:ln w="9525">
                <a:miter lim="800000"/>
                <a:headEnd/>
                <a:tailEnd/>
              </a:ln>
              <a:extLst>
                <a:ext uri="{909E8E84-426E-40DD-AFC4-6F175D3DCCD1}">
                  <a14:hiddenFill>
                    <a:noFill/>
                  </a14:hiddenFill>
                </a:ext>
              </a:extLst>
            </xdr:spPr>
          </xdr:sp>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o-RO" sz="800" b="0" i="0" u="none" strike="noStrike" baseline="0">
                    <a:solidFill>
                      <a:srgbClr val="000000"/>
                    </a:solidFill>
                    <a:latin typeface="Segoe UI"/>
                    <a:cs typeface="Segoe UI"/>
                  </a:rPr>
                  <a:t>Da</a:t>
                </a:r>
              </a:p>
            </xdr:txBody>
          </xdr:sp>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o-RO"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24</xdr:row>
          <xdr:rowOff>99745</xdr:rowOff>
        </xdr:from>
        <xdr:to>
          <xdr:col>13</xdr:col>
          <xdr:colOff>602051</xdr:colOff>
          <xdr:row>25</xdr:row>
          <xdr:rowOff>99737</xdr:rowOff>
        </xdr:to>
        <xdr:grpSp>
          <xdr:nvGrpSpPr>
            <xdr:cNvPr id="34" name="Group 33">
              <a:extLst>
                <a:ext uri="{FF2B5EF4-FFF2-40B4-BE49-F238E27FC236}">
                  <a16:creationId xmlns:a16="http://schemas.microsoft.com/office/drawing/2014/main" id="{00000000-0008-0000-0100-000022000000}"/>
                </a:ext>
              </a:extLst>
            </xdr:cNvPr>
            <xdr:cNvGrpSpPr/>
          </xdr:nvGrpSpPr>
          <xdr:grpSpPr>
            <a:xfrm>
              <a:off x="7991865" y="4671745"/>
              <a:ext cx="1306511" cy="190492"/>
              <a:chOff x="7355921" y="381834"/>
              <a:chExt cx="1216705" cy="188696"/>
            </a:xfrm>
          </xdr:grpSpPr>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7355921" y="381834"/>
                <a:ext cx="1216705" cy="188696"/>
              </a:xfrm>
              <a:prstGeom prst="rect">
                <a:avLst/>
              </a:prstGeom>
              <a:noFill/>
              <a:ln w="9525">
                <a:miter lim="800000"/>
                <a:headEnd/>
                <a:tailEnd/>
              </a:ln>
              <a:extLst>
                <a:ext uri="{909E8E84-426E-40DD-AFC4-6F175D3DCCD1}">
                  <a14:hiddenFill>
                    <a:noFill/>
                  </a14:hiddenFill>
                </a:ext>
              </a:extLst>
            </xdr:spPr>
          </xdr:sp>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o-RO" sz="800" b="0" i="0" u="none" strike="noStrike" baseline="0">
                    <a:solidFill>
                      <a:srgbClr val="000000"/>
                    </a:solidFill>
                    <a:latin typeface="Segoe UI"/>
                    <a:cs typeface="Segoe UI"/>
                  </a:rPr>
                  <a:t>Da</a:t>
                </a:r>
              </a:p>
            </xdr:txBody>
          </xdr:sp>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o-RO" sz="800" b="0" i="0" u="none" strike="noStrike" baseline="0">
                    <a:solidFill>
                      <a:srgbClr val="000000"/>
                    </a:solidFill>
                    <a:latin typeface="Segoe UI"/>
                    <a:cs typeface="Segoe UI"/>
                  </a:rPr>
                  <a:t>Nu</a:t>
                </a:r>
              </a:p>
            </xdr:txBody>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U338"/>
  <sheetViews>
    <sheetView tabSelected="1" showRuler="0" view="pageLayout" topLeftCell="A304" zoomScaleNormal="100" workbookViewId="0">
      <selection activeCell="A264" sqref="A264:T264"/>
    </sheetView>
  </sheetViews>
  <sheetFormatPr defaultColWidth="9.140625" defaultRowHeight="12.75" x14ac:dyDescent="0.2"/>
  <cols>
    <col min="1" max="1" width="9.28515625" style="1" customWidth="1"/>
    <col min="2" max="2" width="7.140625" style="1" customWidth="1"/>
    <col min="3" max="3" width="7.28515625" style="1" customWidth="1"/>
    <col min="4" max="5" width="4.7109375" style="1" customWidth="1"/>
    <col min="6" max="6" width="4.5703125" style="1" customWidth="1"/>
    <col min="7" max="7" width="8.140625" style="1" customWidth="1"/>
    <col min="8" max="8" width="8.28515625" style="1" customWidth="1"/>
    <col min="9" max="9" width="6.28515625" style="1" customWidth="1"/>
    <col min="10" max="10" width="7.28515625" style="1" customWidth="1"/>
    <col min="11" max="11" width="5.7109375" style="1" customWidth="1"/>
    <col min="12" max="12" width="6.140625" style="1" customWidth="1"/>
    <col min="13" max="13" width="5.5703125" style="1" customWidth="1"/>
    <col min="14" max="18" width="6" style="1" customWidth="1"/>
    <col min="19" max="19" width="6.140625" style="1" customWidth="1"/>
    <col min="20" max="20" width="9.28515625" style="1" customWidth="1"/>
    <col min="21" max="21" width="12.42578125" style="1" customWidth="1"/>
    <col min="22" max="22" width="8.7109375" style="1" customWidth="1"/>
    <col min="23" max="23" width="8.42578125" style="1" customWidth="1"/>
    <col min="24" max="24" width="12.42578125" style="1" customWidth="1"/>
    <col min="25" max="25" width="13.42578125" style="1" customWidth="1"/>
    <col min="26" max="16384" width="9.140625" style="1"/>
  </cols>
  <sheetData>
    <row r="1" spans="1:26" x14ac:dyDescent="0.2">
      <c r="A1" s="239" t="s">
        <v>131</v>
      </c>
      <c r="B1" s="239"/>
      <c r="C1" s="239"/>
      <c r="D1" s="239"/>
      <c r="E1" s="239"/>
      <c r="F1" s="239"/>
      <c r="G1" s="239"/>
      <c r="H1" s="239"/>
      <c r="I1" s="239"/>
      <c r="J1" s="239"/>
      <c r="K1" s="239"/>
      <c r="M1" s="240" t="s">
        <v>21</v>
      </c>
      <c r="N1" s="240"/>
      <c r="O1" s="240"/>
      <c r="P1" s="240"/>
      <c r="Q1" s="240"/>
      <c r="R1" s="240"/>
      <c r="S1" s="240"/>
      <c r="T1" s="240"/>
    </row>
    <row r="2" spans="1:26" ht="15" x14ac:dyDescent="0.25">
      <c r="A2" s="75"/>
      <c r="B2" s="75"/>
      <c r="C2" s="75"/>
      <c r="D2" s="75"/>
      <c r="E2" s="75"/>
      <c r="F2" s="75"/>
      <c r="G2" s="75"/>
      <c r="H2" s="75"/>
      <c r="I2" s="75"/>
      <c r="J2" s="75"/>
      <c r="K2" s="75"/>
      <c r="M2" s="142"/>
      <c r="N2" s="143"/>
      <c r="O2" s="241" t="s">
        <v>37</v>
      </c>
      <c r="P2" s="242"/>
      <c r="Q2" s="243"/>
      <c r="R2" s="241" t="s">
        <v>38</v>
      </c>
      <c r="S2" s="242"/>
      <c r="T2" s="243"/>
      <c r="U2" s="92" t="str">
        <f>IF(O3&gt;=22,"Corect","Trebuie alocate cel puțin 22 de ore pe săptămână")</f>
        <v>Corect</v>
      </c>
      <c r="V2" s="93"/>
      <c r="W2" s="93"/>
      <c r="X2" s="93"/>
      <c r="Y2"/>
      <c r="Z2"/>
    </row>
    <row r="3" spans="1:26" ht="15" x14ac:dyDescent="0.25">
      <c r="A3" s="223" t="s">
        <v>88</v>
      </c>
      <c r="B3" s="223"/>
      <c r="C3" s="223"/>
      <c r="D3" s="223"/>
      <c r="E3" s="223"/>
      <c r="F3" s="223"/>
      <c r="G3" s="223"/>
      <c r="H3" s="223"/>
      <c r="I3" s="223"/>
      <c r="J3" s="223"/>
      <c r="K3" s="223"/>
      <c r="M3" s="209" t="s">
        <v>14</v>
      </c>
      <c r="N3" s="211"/>
      <c r="O3" s="230">
        <f>N52</f>
        <v>23</v>
      </c>
      <c r="P3" s="231"/>
      <c r="Q3" s="232"/>
      <c r="R3" s="230">
        <f>N70</f>
        <v>25</v>
      </c>
      <c r="S3" s="231"/>
      <c r="T3" s="232"/>
      <c r="U3" s="92" t="str">
        <f>IF(R3&gt;=22,"Corect","Trebuie alocate cel puțin 22 de ore pe săptămână")</f>
        <v>Corect</v>
      </c>
      <c r="V3" s="93"/>
      <c r="W3" s="93"/>
      <c r="X3" s="93"/>
      <c r="Y3"/>
      <c r="Z3"/>
    </row>
    <row r="4" spans="1:26" ht="15" x14ac:dyDescent="0.25">
      <c r="A4" s="223" t="s">
        <v>134</v>
      </c>
      <c r="B4" s="223"/>
      <c r="C4" s="223"/>
      <c r="D4" s="223"/>
      <c r="E4" s="223"/>
      <c r="F4" s="223"/>
      <c r="G4" s="223"/>
      <c r="H4" s="223"/>
      <c r="I4" s="223"/>
      <c r="J4" s="223"/>
      <c r="K4" s="223"/>
      <c r="M4" s="209" t="s">
        <v>15</v>
      </c>
      <c r="N4" s="211"/>
      <c r="O4" s="230">
        <f>N88</f>
        <v>27</v>
      </c>
      <c r="P4" s="231"/>
      <c r="Q4" s="232"/>
      <c r="R4" s="230">
        <f>N105</f>
        <v>28</v>
      </c>
      <c r="S4" s="231"/>
      <c r="T4" s="232"/>
      <c r="U4" s="92" t="str">
        <f>IF(O4&gt;=22,"Corect","Trebuie alocate cel puțin 22 de ore pe săptămână")</f>
        <v>Corect</v>
      </c>
      <c r="V4" s="93"/>
      <c r="W4" s="93"/>
      <c r="X4" s="93"/>
      <c r="Y4"/>
      <c r="Z4"/>
    </row>
    <row r="5" spans="1:26" ht="15" x14ac:dyDescent="0.25">
      <c r="A5" s="75"/>
      <c r="B5" s="75"/>
      <c r="C5" s="75"/>
      <c r="D5" s="75"/>
      <c r="E5" s="75"/>
      <c r="F5" s="75"/>
      <c r="G5" s="75"/>
      <c r="H5" s="75"/>
      <c r="I5" s="75"/>
      <c r="J5" s="75"/>
      <c r="K5" s="75"/>
      <c r="M5" s="209" t="s">
        <v>16</v>
      </c>
      <c r="N5" s="211"/>
      <c r="O5" s="230">
        <f>N120</f>
        <v>24</v>
      </c>
      <c r="P5" s="231"/>
      <c r="Q5" s="232"/>
      <c r="R5" s="230">
        <f>N133</f>
        <v>22</v>
      </c>
      <c r="S5" s="231"/>
      <c r="T5" s="232"/>
      <c r="U5" s="92" t="str">
        <f>IF(R4&gt;=22,"Corect","Trebuie alocate cel puțin 22 de ore pe săptămână")</f>
        <v>Corect</v>
      </c>
      <c r="V5" s="93"/>
      <c r="W5" s="93"/>
      <c r="X5" s="93"/>
      <c r="Y5"/>
      <c r="Z5"/>
    </row>
    <row r="6" spans="1:26" ht="15" x14ac:dyDescent="0.25">
      <c r="A6" s="229" t="s">
        <v>275</v>
      </c>
      <c r="B6" s="229"/>
      <c r="C6" s="229"/>
      <c r="D6" s="229"/>
      <c r="E6" s="229"/>
      <c r="F6" s="229"/>
      <c r="G6" s="229"/>
      <c r="H6" s="229"/>
      <c r="I6" s="229"/>
      <c r="J6" s="229"/>
      <c r="K6" s="229"/>
      <c r="M6" s="51"/>
      <c r="U6" s="92" t="str">
        <f>IF(O5&gt;=22,"Corect","Trebuie alocate cel puțin 22 de ore pe săptămână")</f>
        <v>Corect</v>
      </c>
      <c r="V6" s="93"/>
      <c r="W6" s="93"/>
      <c r="X6" s="93"/>
      <c r="Y6"/>
      <c r="Z6"/>
    </row>
    <row r="7" spans="1:26" ht="15" x14ac:dyDescent="0.25">
      <c r="A7" s="229" t="s">
        <v>276</v>
      </c>
      <c r="B7" s="229"/>
      <c r="C7" s="229"/>
      <c r="D7" s="229"/>
      <c r="E7" s="229"/>
      <c r="F7" s="229"/>
      <c r="G7" s="229"/>
      <c r="H7" s="229"/>
      <c r="I7" s="229"/>
      <c r="J7" s="229"/>
      <c r="K7" s="229"/>
      <c r="M7" s="338" t="s">
        <v>133</v>
      </c>
      <c r="N7" s="338"/>
      <c r="O7" s="338"/>
      <c r="P7" s="338"/>
      <c r="Q7" s="338"/>
      <c r="R7" s="338"/>
      <c r="S7" s="338"/>
      <c r="T7" s="338"/>
      <c r="U7" s="92" t="str">
        <f>IF(R5&gt;=22,"Corect","Trebuie alocate cel puțin 22 de ore pe săptămână")</f>
        <v>Corect</v>
      </c>
      <c r="V7" s="93"/>
      <c r="W7" s="93"/>
      <c r="X7" s="93"/>
      <c r="Y7"/>
      <c r="Z7"/>
    </row>
    <row r="8" spans="1:26" ht="15" x14ac:dyDescent="0.25">
      <c r="A8" s="229"/>
      <c r="B8" s="229"/>
      <c r="C8" s="229"/>
      <c r="D8" s="229"/>
      <c r="E8" s="229"/>
      <c r="F8" s="229"/>
      <c r="G8" s="229"/>
      <c r="H8" s="229"/>
      <c r="I8" s="229"/>
      <c r="J8" s="229"/>
      <c r="K8" s="229"/>
      <c r="M8" s="338"/>
      <c r="N8" s="338"/>
      <c r="O8" s="338"/>
      <c r="P8" s="338"/>
      <c r="Q8" s="338"/>
      <c r="R8" s="338"/>
      <c r="S8" s="338"/>
      <c r="T8" s="338"/>
      <c r="U8"/>
      <c r="V8"/>
      <c r="W8"/>
      <c r="X8"/>
      <c r="Y8"/>
      <c r="Z8"/>
    </row>
    <row r="9" spans="1:26" ht="15" x14ac:dyDescent="0.25">
      <c r="A9" s="110" t="s">
        <v>277</v>
      </c>
      <c r="B9" s="110"/>
      <c r="C9" s="110"/>
      <c r="D9" s="110"/>
      <c r="E9" s="110"/>
      <c r="F9" s="110"/>
      <c r="G9" s="110"/>
      <c r="H9" s="110"/>
      <c r="I9" s="110"/>
      <c r="J9" s="110"/>
      <c r="K9" s="110"/>
      <c r="M9" s="338"/>
      <c r="N9" s="338"/>
      <c r="O9" s="338"/>
      <c r="P9" s="338"/>
      <c r="Q9" s="338"/>
      <c r="R9" s="338"/>
      <c r="S9" s="338"/>
      <c r="T9" s="338"/>
      <c r="Y9"/>
      <c r="Z9"/>
    </row>
    <row r="10" spans="1:26" ht="15" x14ac:dyDescent="0.25">
      <c r="A10" s="110" t="s">
        <v>278</v>
      </c>
      <c r="B10" s="110"/>
      <c r="C10" s="110"/>
      <c r="D10" s="110"/>
      <c r="E10" s="110"/>
      <c r="F10" s="110"/>
      <c r="G10" s="110"/>
      <c r="H10" s="110"/>
      <c r="I10" s="110"/>
      <c r="J10" s="110"/>
      <c r="K10" s="110"/>
      <c r="M10" s="338"/>
      <c r="N10" s="338"/>
      <c r="O10" s="338"/>
      <c r="P10" s="338"/>
      <c r="Q10" s="338"/>
      <c r="R10" s="338"/>
      <c r="S10" s="338"/>
      <c r="T10" s="338"/>
      <c r="U10" s="215" t="s">
        <v>100</v>
      </c>
      <c r="V10" s="215"/>
      <c r="W10" s="215"/>
      <c r="X10" s="215"/>
      <c r="Y10"/>
      <c r="Z10"/>
    </row>
    <row r="11" spans="1:26" ht="15" x14ac:dyDescent="0.25">
      <c r="A11" s="110" t="s">
        <v>18</v>
      </c>
      <c r="B11" s="110"/>
      <c r="C11" s="110"/>
      <c r="D11" s="110"/>
      <c r="E11" s="110"/>
      <c r="F11" s="110"/>
      <c r="G11" s="110"/>
      <c r="H11" s="110"/>
      <c r="I11" s="110"/>
      <c r="J11" s="110"/>
      <c r="K11" s="110"/>
      <c r="M11" s="79"/>
      <c r="N11" s="79"/>
      <c r="O11" s="79"/>
      <c r="P11" s="79"/>
      <c r="Q11" s="79"/>
      <c r="R11" s="79"/>
      <c r="S11" s="79"/>
      <c r="T11" s="79"/>
      <c r="U11" s="215"/>
      <c r="V11" s="215"/>
      <c r="W11" s="215"/>
      <c r="X11" s="215"/>
      <c r="Y11"/>
      <c r="Z11"/>
    </row>
    <row r="12" spans="1:26" ht="15" x14ac:dyDescent="0.25">
      <c r="A12" s="110" t="s">
        <v>19</v>
      </c>
      <c r="B12" s="110"/>
      <c r="C12" s="110"/>
      <c r="D12" s="110"/>
      <c r="E12" s="110"/>
      <c r="F12" s="110"/>
      <c r="G12" s="110"/>
      <c r="H12" s="110"/>
      <c r="I12" s="110"/>
      <c r="J12" s="110"/>
      <c r="K12" s="110"/>
      <c r="M12" s="244" t="s">
        <v>22</v>
      </c>
      <c r="N12" s="244"/>
      <c r="O12" s="244"/>
      <c r="P12" s="244"/>
      <c r="Q12" s="244"/>
      <c r="R12" s="244"/>
      <c r="S12" s="244"/>
      <c r="T12" s="244"/>
      <c r="U12" s="215"/>
      <c r="V12" s="215"/>
      <c r="W12" s="215"/>
      <c r="X12" s="215"/>
      <c r="Y12"/>
      <c r="Z12"/>
    </row>
    <row r="13" spans="1:26" ht="15" x14ac:dyDescent="0.25">
      <c r="A13" s="110"/>
      <c r="B13" s="110"/>
      <c r="C13" s="110"/>
      <c r="D13" s="110"/>
      <c r="E13" s="110"/>
      <c r="F13" s="110"/>
      <c r="G13" s="110"/>
      <c r="H13" s="110"/>
      <c r="I13" s="110"/>
      <c r="J13" s="110"/>
      <c r="K13" s="110"/>
      <c r="M13" s="108" t="s">
        <v>246</v>
      </c>
      <c r="N13" s="109"/>
      <c r="O13" s="109"/>
      <c r="P13" s="109"/>
      <c r="Q13" s="109"/>
      <c r="R13" s="109"/>
      <c r="S13" s="109"/>
      <c r="T13" s="109"/>
      <c r="U13" s="215"/>
      <c r="V13" s="215"/>
      <c r="W13" s="215"/>
      <c r="X13" s="215"/>
      <c r="Y13"/>
      <c r="Z13"/>
    </row>
    <row r="14" spans="1:26" ht="15" x14ac:dyDescent="0.25">
      <c r="A14" s="111" t="s">
        <v>0</v>
      </c>
      <c r="B14" s="111"/>
      <c r="C14" s="111"/>
      <c r="D14" s="111"/>
      <c r="E14" s="111"/>
      <c r="F14" s="111"/>
      <c r="G14" s="111"/>
      <c r="H14" s="111"/>
      <c r="I14" s="111"/>
      <c r="J14" s="111"/>
      <c r="K14" s="111"/>
      <c r="M14" s="229" t="s">
        <v>247</v>
      </c>
      <c r="N14" s="229"/>
      <c r="O14" s="229"/>
      <c r="P14" s="229"/>
      <c r="Q14" s="229"/>
      <c r="R14" s="229"/>
      <c r="S14" s="229"/>
      <c r="T14" s="229"/>
      <c r="U14" s="215"/>
      <c r="V14" s="215"/>
      <c r="W14" s="215"/>
      <c r="X14" s="215"/>
      <c r="Y14"/>
      <c r="Z14"/>
    </row>
    <row r="15" spans="1:26" x14ac:dyDescent="0.2">
      <c r="A15" s="111" t="s">
        <v>1</v>
      </c>
      <c r="B15" s="111"/>
      <c r="C15" s="111"/>
      <c r="D15" s="111"/>
      <c r="E15" s="111"/>
      <c r="F15" s="111"/>
      <c r="G15" s="111"/>
      <c r="H15" s="111"/>
      <c r="I15" s="111"/>
      <c r="J15" s="111"/>
      <c r="K15" s="111"/>
      <c r="M15" s="229"/>
      <c r="N15" s="229"/>
      <c r="O15" s="229"/>
      <c r="P15" s="229"/>
      <c r="Q15" s="229"/>
      <c r="R15" s="229"/>
      <c r="S15" s="229"/>
      <c r="T15" s="229"/>
      <c r="U15" s="215"/>
      <c r="V15" s="215"/>
      <c r="W15" s="215"/>
      <c r="X15" s="215"/>
      <c r="Y15" s="5"/>
      <c r="Z15" s="5"/>
    </row>
    <row r="16" spans="1:26" x14ac:dyDescent="0.2">
      <c r="A16" s="380" t="s">
        <v>285</v>
      </c>
      <c r="B16" s="110"/>
      <c r="C16" s="110"/>
      <c r="D16" s="110"/>
      <c r="E16" s="110"/>
      <c r="F16" s="110"/>
      <c r="G16" s="110"/>
      <c r="H16" s="110"/>
      <c r="I16" s="110"/>
      <c r="J16" s="110"/>
      <c r="K16" s="110"/>
      <c r="M16" s="229" t="s">
        <v>248</v>
      </c>
      <c r="N16" s="229"/>
      <c r="O16" s="229"/>
      <c r="P16" s="229"/>
      <c r="Q16" s="229"/>
      <c r="R16" s="229"/>
      <c r="S16" s="229"/>
      <c r="T16" s="229"/>
      <c r="U16" s="5"/>
      <c r="V16" s="5"/>
      <c r="W16" s="5"/>
      <c r="X16" s="5"/>
      <c r="Y16" s="5"/>
      <c r="Z16" s="5"/>
    </row>
    <row r="17" spans="1:26" x14ac:dyDescent="0.2">
      <c r="A17" s="111" t="s">
        <v>279</v>
      </c>
      <c r="B17" s="110"/>
      <c r="C17" s="110"/>
      <c r="D17" s="110"/>
      <c r="E17" s="110"/>
      <c r="F17" s="110"/>
      <c r="G17" s="110"/>
      <c r="H17" s="110"/>
      <c r="I17" s="110"/>
      <c r="J17" s="110"/>
      <c r="K17" s="110"/>
      <c r="M17" s="229"/>
      <c r="N17" s="229"/>
      <c r="O17" s="229"/>
      <c r="P17" s="229"/>
      <c r="Q17" s="229"/>
      <c r="R17" s="229"/>
      <c r="S17" s="229"/>
      <c r="T17" s="229"/>
      <c r="U17" s="78" t="s">
        <v>287</v>
      </c>
      <c r="V17" s="78"/>
      <c r="W17" s="78"/>
      <c r="X17" s="78"/>
      <c r="Y17" s="5"/>
      <c r="Z17" s="5"/>
    </row>
    <row r="18" spans="1:26" x14ac:dyDescent="0.2">
      <c r="A18" s="381" t="s">
        <v>286</v>
      </c>
      <c r="B18" s="379"/>
      <c r="C18" s="379"/>
      <c r="D18" s="379"/>
      <c r="E18" s="379"/>
      <c r="F18" s="379"/>
      <c r="G18" s="379"/>
      <c r="H18" s="379"/>
      <c r="I18" s="379"/>
      <c r="J18" s="379"/>
      <c r="K18" s="379"/>
      <c r="M18" s="112" t="s">
        <v>249</v>
      </c>
      <c r="N18" s="112"/>
      <c r="O18" s="112"/>
      <c r="P18" s="112"/>
      <c r="Q18" s="112"/>
      <c r="R18" s="112"/>
      <c r="S18" s="112"/>
      <c r="T18" s="112"/>
      <c r="U18" s="88"/>
      <c r="V18" s="5"/>
      <c r="W18" s="5"/>
      <c r="X18" s="5"/>
      <c r="Y18" s="5"/>
      <c r="Z18" s="5"/>
    </row>
    <row r="19" spans="1:26" x14ac:dyDescent="0.2">
      <c r="A19" s="110" t="s">
        <v>72</v>
      </c>
      <c r="B19" s="110"/>
      <c r="C19" s="110"/>
      <c r="D19" s="110"/>
      <c r="E19" s="110"/>
      <c r="F19" s="110"/>
      <c r="G19" s="110"/>
      <c r="H19" s="110"/>
      <c r="I19" s="110"/>
      <c r="J19" s="110"/>
      <c r="K19" s="110"/>
      <c r="M19" s="112"/>
      <c r="N19" s="112"/>
      <c r="O19" s="112"/>
      <c r="P19" s="112"/>
      <c r="Q19" s="112"/>
      <c r="R19" s="112"/>
      <c r="S19" s="112"/>
      <c r="T19" s="112"/>
      <c r="U19" s="5"/>
      <c r="V19" s="5"/>
      <c r="W19" s="5"/>
      <c r="X19" s="5"/>
      <c r="Y19" s="5"/>
      <c r="Z19" s="5"/>
    </row>
    <row r="20" spans="1:26" x14ac:dyDescent="0.2">
      <c r="A20" s="110" t="s">
        <v>89</v>
      </c>
      <c r="B20" s="110"/>
      <c r="C20" s="110"/>
      <c r="D20" s="110"/>
      <c r="E20" s="110"/>
      <c r="F20" s="110"/>
      <c r="G20" s="110"/>
      <c r="H20" s="110"/>
      <c r="I20" s="110"/>
      <c r="J20" s="110"/>
      <c r="K20" s="110"/>
      <c r="M20" s="229" t="s">
        <v>250</v>
      </c>
      <c r="N20" s="229"/>
      <c r="O20" s="229"/>
      <c r="P20" s="229"/>
      <c r="Q20" s="229"/>
      <c r="R20" s="229"/>
      <c r="S20" s="229"/>
      <c r="T20" s="229"/>
      <c r="U20" s="5"/>
      <c r="V20" s="5"/>
      <c r="W20" s="5"/>
      <c r="X20" s="5"/>
      <c r="Y20" s="5"/>
      <c r="Z20" s="5"/>
    </row>
    <row r="21" spans="1:26" x14ac:dyDescent="0.2">
      <c r="A21" s="110" t="s">
        <v>280</v>
      </c>
      <c r="B21" s="110"/>
      <c r="C21" s="110"/>
      <c r="D21" s="110"/>
      <c r="E21" s="110"/>
      <c r="F21" s="110"/>
      <c r="G21" s="110"/>
      <c r="H21" s="110"/>
      <c r="I21" s="110"/>
      <c r="J21" s="110"/>
      <c r="K21" s="110"/>
      <c r="M21" s="229"/>
      <c r="N21" s="229"/>
      <c r="O21" s="229"/>
      <c r="P21" s="229"/>
      <c r="Q21" s="229"/>
      <c r="R21" s="229"/>
      <c r="S21" s="229"/>
      <c r="T21" s="229"/>
      <c r="U21" s="5"/>
      <c r="V21" s="5"/>
      <c r="W21" s="5"/>
      <c r="X21" s="5"/>
      <c r="Y21" s="5"/>
      <c r="Z21" s="5"/>
    </row>
    <row r="22" spans="1:26" s="74" customFormat="1" x14ac:dyDescent="0.2">
      <c r="A22" s="75"/>
      <c r="B22" s="75"/>
      <c r="C22" s="75"/>
      <c r="D22" s="75"/>
      <c r="E22" s="75"/>
      <c r="F22" s="75"/>
      <c r="G22" s="75"/>
      <c r="H22" s="75"/>
      <c r="I22" s="75"/>
      <c r="J22" s="75"/>
      <c r="K22" s="75"/>
      <c r="M22" s="75"/>
      <c r="N22" s="75"/>
      <c r="O22" s="75"/>
      <c r="P22" s="75"/>
      <c r="Q22" s="75"/>
      <c r="R22" s="75"/>
      <c r="S22" s="75"/>
      <c r="T22" s="75"/>
      <c r="U22" s="75"/>
      <c r="V22" s="75"/>
      <c r="W22" s="75"/>
      <c r="X22" s="75"/>
      <c r="Y22" s="75"/>
      <c r="Z22" s="75"/>
    </row>
    <row r="23" spans="1:26" x14ac:dyDescent="0.2">
      <c r="A23" s="114" t="s">
        <v>117</v>
      </c>
      <c r="B23" s="114"/>
      <c r="C23" s="114"/>
      <c r="D23" s="114"/>
      <c r="E23" s="114"/>
      <c r="F23" s="114"/>
      <c r="G23" s="114"/>
      <c r="H23" s="114"/>
      <c r="I23" s="114"/>
      <c r="J23" s="114"/>
      <c r="K23" s="114"/>
      <c r="M23" s="114" t="s">
        <v>104</v>
      </c>
      <c r="N23" s="114"/>
      <c r="O23" s="114"/>
      <c r="P23" s="114"/>
      <c r="Q23" s="114"/>
      <c r="R23" s="114"/>
      <c r="S23" s="114"/>
      <c r="T23" s="114"/>
      <c r="U23" s="5"/>
      <c r="V23" s="5"/>
      <c r="W23" s="5"/>
      <c r="X23" s="5"/>
      <c r="Y23" s="5"/>
      <c r="Z23" s="5"/>
    </row>
    <row r="24" spans="1:26" x14ac:dyDescent="0.2">
      <c r="A24" s="114"/>
      <c r="B24" s="114"/>
      <c r="C24" s="114"/>
      <c r="D24" s="114"/>
      <c r="E24" s="114"/>
      <c r="F24" s="114"/>
      <c r="G24" s="114"/>
      <c r="H24" s="114"/>
      <c r="I24" s="114"/>
      <c r="J24" s="114"/>
      <c r="K24" s="114"/>
      <c r="M24" s="114"/>
      <c r="N24" s="114"/>
      <c r="O24" s="114"/>
      <c r="P24" s="114"/>
      <c r="Q24" s="114"/>
      <c r="R24" s="114"/>
      <c r="S24" s="114"/>
      <c r="T24" s="114"/>
      <c r="U24" s="5"/>
      <c r="V24" s="5"/>
      <c r="W24" s="5"/>
      <c r="X24" s="5"/>
      <c r="Y24" s="5"/>
      <c r="Z24" s="5"/>
    </row>
    <row r="25" spans="1:26" x14ac:dyDescent="0.2">
      <c r="A25" s="114"/>
      <c r="B25" s="114"/>
      <c r="C25" s="114"/>
      <c r="D25" s="114"/>
      <c r="E25" s="114"/>
      <c r="F25" s="114"/>
      <c r="G25" s="114"/>
      <c r="H25" s="114"/>
      <c r="I25" s="114"/>
      <c r="J25" s="114"/>
      <c r="K25" s="114"/>
      <c r="M25" s="114"/>
      <c r="N25" s="114"/>
      <c r="O25" s="114"/>
      <c r="P25" s="114"/>
      <c r="Q25" s="114"/>
      <c r="R25" s="114"/>
      <c r="S25" s="114"/>
      <c r="T25" s="114"/>
      <c r="U25" s="5"/>
      <c r="V25" s="5"/>
      <c r="W25" s="5"/>
      <c r="X25" s="5"/>
      <c r="Y25" s="5"/>
      <c r="Z25" s="5"/>
    </row>
    <row r="26" spans="1:26" s="74" customFormat="1" x14ac:dyDescent="0.2">
      <c r="A26" s="114"/>
      <c r="B26" s="114"/>
      <c r="C26" s="114"/>
      <c r="D26" s="114"/>
      <c r="E26" s="114"/>
      <c r="F26" s="114"/>
      <c r="G26" s="114"/>
      <c r="H26" s="114"/>
      <c r="I26" s="114"/>
      <c r="J26" s="114"/>
      <c r="K26" s="114"/>
      <c r="M26" s="114"/>
      <c r="N26" s="114"/>
      <c r="O26" s="114"/>
      <c r="P26" s="114"/>
      <c r="Q26" s="114"/>
      <c r="R26" s="114"/>
      <c r="S26" s="114"/>
      <c r="T26" s="114"/>
      <c r="U26" s="75"/>
      <c r="V26" s="75"/>
      <c r="W26" s="75"/>
      <c r="X26" s="75"/>
      <c r="Y26" s="75"/>
      <c r="Z26" s="75"/>
    </row>
    <row r="27" spans="1:26" x14ac:dyDescent="0.2">
      <c r="A27" s="114"/>
      <c r="B27" s="114"/>
      <c r="C27" s="114"/>
      <c r="D27" s="114"/>
      <c r="E27" s="114"/>
      <c r="F27" s="114"/>
      <c r="G27" s="114"/>
      <c r="H27" s="114"/>
      <c r="I27" s="114"/>
      <c r="J27" s="114"/>
      <c r="K27" s="114"/>
      <c r="M27" s="114"/>
      <c r="N27" s="114"/>
      <c r="O27" s="114"/>
      <c r="P27" s="114"/>
      <c r="Q27" s="114"/>
      <c r="R27" s="114"/>
      <c r="S27" s="114"/>
      <c r="T27" s="114"/>
      <c r="U27" s="5"/>
      <c r="V27" s="5"/>
      <c r="W27" s="5"/>
      <c r="X27" s="5"/>
      <c r="Y27" s="5"/>
      <c r="Z27" s="5"/>
    </row>
    <row r="28" spans="1:26" x14ac:dyDescent="0.2">
      <c r="A28" s="2"/>
      <c r="B28" s="2"/>
      <c r="C28" s="2"/>
      <c r="D28" s="2"/>
      <c r="E28" s="2"/>
      <c r="F28" s="2"/>
      <c r="G28" s="2"/>
      <c r="H28" s="2"/>
      <c r="I28" s="2"/>
      <c r="J28" s="2"/>
      <c r="K28" s="2"/>
      <c r="M28" s="114"/>
      <c r="N28" s="114"/>
      <c r="O28" s="114"/>
      <c r="P28" s="114"/>
      <c r="Q28" s="114"/>
      <c r="R28" s="114"/>
      <c r="S28" s="114"/>
      <c r="T28" s="114"/>
      <c r="U28" s="5"/>
      <c r="V28" s="5"/>
      <c r="W28" s="5"/>
      <c r="X28" s="5"/>
      <c r="Y28" s="5"/>
      <c r="Z28" s="5"/>
    </row>
    <row r="29" spans="1:26" x14ac:dyDescent="0.2">
      <c r="A29" s="113" t="s">
        <v>17</v>
      </c>
      <c r="B29" s="113"/>
      <c r="C29" s="113"/>
      <c r="D29" s="113"/>
      <c r="E29" s="113"/>
      <c r="F29" s="113"/>
      <c r="G29" s="113"/>
      <c r="H29" s="113"/>
      <c r="I29" s="113"/>
      <c r="J29" s="113"/>
      <c r="K29" s="113"/>
      <c r="M29" s="31"/>
      <c r="N29" s="31"/>
      <c r="O29" s="31"/>
      <c r="P29" s="31"/>
      <c r="Q29" s="31"/>
      <c r="R29" s="31"/>
      <c r="S29" s="31"/>
      <c r="T29" s="31"/>
      <c r="U29" s="5"/>
      <c r="V29" s="5"/>
      <c r="W29" s="5"/>
      <c r="X29" s="5"/>
      <c r="Y29" s="5"/>
      <c r="Z29" s="5"/>
    </row>
    <row r="30" spans="1:26" x14ac:dyDescent="0.2">
      <c r="A30" s="245"/>
      <c r="B30" s="95" t="s">
        <v>2</v>
      </c>
      <c r="C30" s="97"/>
      <c r="D30" s="95" t="s">
        <v>3</v>
      </c>
      <c r="E30" s="96"/>
      <c r="F30" s="97"/>
      <c r="G30" s="137" t="s">
        <v>20</v>
      </c>
      <c r="H30" s="137" t="s">
        <v>10</v>
      </c>
      <c r="I30" s="95" t="s">
        <v>4</v>
      </c>
      <c r="J30" s="96"/>
      <c r="K30" s="97"/>
      <c r="M30" s="112" t="s">
        <v>136</v>
      </c>
      <c r="N30" s="112"/>
      <c r="O30" s="112"/>
      <c r="P30" s="112"/>
      <c r="Q30" s="112"/>
      <c r="R30" s="112"/>
      <c r="S30" s="112"/>
      <c r="T30" s="112"/>
    </row>
    <row r="31" spans="1:26" x14ac:dyDescent="0.2">
      <c r="A31" s="246"/>
      <c r="B31" s="98"/>
      <c r="C31" s="100"/>
      <c r="D31" s="98"/>
      <c r="E31" s="99"/>
      <c r="F31" s="100"/>
      <c r="G31" s="138"/>
      <c r="H31" s="138"/>
      <c r="I31" s="98"/>
      <c r="J31" s="99"/>
      <c r="K31" s="100"/>
      <c r="M31" s="112"/>
      <c r="N31" s="112"/>
      <c r="O31" s="112"/>
      <c r="P31" s="112"/>
      <c r="Q31" s="112"/>
      <c r="R31" s="112"/>
      <c r="S31" s="112"/>
      <c r="T31" s="112"/>
    </row>
    <row r="32" spans="1:26" x14ac:dyDescent="0.2">
      <c r="A32" s="247"/>
      <c r="B32" s="3" t="s">
        <v>5</v>
      </c>
      <c r="C32" s="3" t="s">
        <v>6</v>
      </c>
      <c r="D32" s="3" t="s">
        <v>7</v>
      </c>
      <c r="E32" s="3" t="s">
        <v>8</v>
      </c>
      <c r="F32" s="3" t="s">
        <v>9</v>
      </c>
      <c r="G32" s="139"/>
      <c r="H32" s="139"/>
      <c r="I32" s="3" t="s">
        <v>11</v>
      </c>
      <c r="J32" s="3" t="s">
        <v>12</v>
      </c>
      <c r="K32" s="3" t="s">
        <v>13</v>
      </c>
      <c r="M32" s="112"/>
      <c r="N32" s="112"/>
      <c r="O32" s="112"/>
      <c r="P32" s="112"/>
      <c r="Q32" s="112"/>
      <c r="R32" s="112"/>
      <c r="S32" s="112"/>
      <c r="T32" s="112"/>
    </row>
    <row r="33" spans="1:24" x14ac:dyDescent="0.2">
      <c r="A33" s="26" t="s">
        <v>14</v>
      </c>
      <c r="B33" s="25">
        <v>14</v>
      </c>
      <c r="C33" s="25">
        <v>14</v>
      </c>
      <c r="D33" s="13">
        <v>3</v>
      </c>
      <c r="E33" s="13">
        <v>3</v>
      </c>
      <c r="F33" s="13">
        <v>2</v>
      </c>
      <c r="G33" s="13"/>
      <c r="H33" s="19" t="s">
        <v>135</v>
      </c>
      <c r="I33" s="13">
        <v>2</v>
      </c>
      <c r="J33" s="13">
        <v>1</v>
      </c>
      <c r="K33" s="13">
        <v>13</v>
      </c>
      <c r="L33" s="20"/>
      <c r="M33" s="112"/>
      <c r="N33" s="112"/>
      <c r="O33" s="112"/>
      <c r="P33" s="112"/>
      <c r="Q33" s="112"/>
      <c r="R33" s="112"/>
      <c r="S33" s="112"/>
      <c r="T33" s="112"/>
      <c r="U33" s="94" t="str">
        <f t="shared" ref="U33" si="0">IF(SUM(B33:K33)=52,"Corect","Suma trebuie să fie 52")</f>
        <v>Corect</v>
      </c>
      <c r="V33" s="94"/>
    </row>
    <row r="34" spans="1:24" x14ac:dyDescent="0.2">
      <c r="A34" s="26" t="s">
        <v>15</v>
      </c>
      <c r="B34" s="25">
        <v>14</v>
      </c>
      <c r="C34" s="25">
        <v>14</v>
      </c>
      <c r="D34" s="13">
        <v>3</v>
      </c>
      <c r="E34" s="13">
        <v>3</v>
      </c>
      <c r="F34" s="13">
        <v>2</v>
      </c>
      <c r="G34" s="13"/>
      <c r="H34" s="19" t="s">
        <v>135</v>
      </c>
      <c r="I34" s="13">
        <v>2</v>
      </c>
      <c r="J34" s="13">
        <v>1</v>
      </c>
      <c r="K34" s="13">
        <v>13</v>
      </c>
      <c r="M34" s="112"/>
      <c r="N34" s="112"/>
      <c r="O34" s="112"/>
      <c r="P34" s="112"/>
      <c r="Q34" s="112"/>
      <c r="R34" s="112"/>
      <c r="S34" s="112"/>
      <c r="T34" s="112"/>
      <c r="U34" s="94" t="str">
        <f t="shared" ref="U34:U35" si="1">IF(SUM(B34:K34)=52,"Corect","Suma trebuie să fie 52")</f>
        <v>Corect</v>
      </c>
      <c r="V34" s="94"/>
    </row>
    <row r="35" spans="1:24" x14ac:dyDescent="0.2">
      <c r="A35" s="27" t="s">
        <v>16</v>
      </c>
      <c r="B35" s="25">
        <v>14</v>
      </c>
      <c r="C35" s="25">
        <v>12</v>
      </c>
      <c r="D35" s="13">
        <v>3</v>
      </c>
      <c r="E35" s="13">
        <v>5</v>
      </c>
      <c r="F35" s="13">
        <v>2</v>
      </c>
      <c r="G35" s="13"/>
      <c r="H35" s="19" t="s">
        <v>135</v>
      </c>
      <c r="I35" s="13">
        <v>2</v>
      </c>
      <c r="J35" s="13">
        <v>1</v>
      </c>
      <c r="K35" s="13">
        <v>13</v>
      </c>
      <c r="M35" s="112"/>
      <c r="N35" s="112"/>
      <c r="O35" s="112"/>
      <c r="P35" s="112"/>
      <c r="Q35" s="112"/>
      <c r="R35" s="112"/>
      <c r="S35" s="112"/>
      <c r="T35" s="112"/>
      <c r="U35" s="94" t="str">
        <f t="shared" si="1"/>
        <v>Corect</v>
      </c>
      <c r="V35" s="94"/>
    </row>
    <row r="36" spans="1:24" x14ac:dyDescent="0.2">
      <c r="A36" s="4"/>
      <c r="B36" s="4"/>
      <c r="C36" s="4"/>
      <c r="D36" s="4"/>
      <c r="E36" s="4"/>
      <c r="F36" s="4"/>
      <c r="G36" s="4"/>
      <c r="M36" s="31"/>
      <c r="N36" s="31"/>
      <c r="O36" s="31"/>
      <c r="P36" s="31"/>
      <c r="Q36" s="31"/>
      <c r="R36" s="31"/>
      <c r="S36" s="31"/>
      <c r="T36" s="31"/>
    </row>
    <row r="37" spans="1:24" x14ac:dyDescent="0.2">
      <c r="A37" s="248" t="s">
        <v>23</v>
      </c>
      <c r="B37" s="248"/>
      <c r="C37" s="248"/>
      <c r="D37" s="248"/>
      <c r="E37" s="248"/>
      <c r="F37" s="248"/>
      <c r="G37" s="248"/>
      <c r="H37" s="248"/>
      <c r="I37" s="248"/>
      <c r="J37" s="248"/>
      <c r="K37" s="248"/>
      <c r="L37" s="248"/>
      <c r="M37" s="248"/>
      <c r="N37" s="248"/>
      <c r="O37" s="248"/>
      <c r="P37" s="248"/>
      <c r="Q37" s="248"/>
      <c r="R37" s="248"/>
      <c r="S37" s="248"/>
      <c r="T37" s="248"/>
    </row>
    <row r="38" spans="1:24" x14ac:dyDescent="0.2">
      <c r="A38" s="248"/>
      <c r="B38" s="248"/>
      <c r="C38" s="248"/>
      <c r="D38" s="248"/>
      <c r="E38" s="248"/>
      <c r="F38" s="248"/>
      <c r="G38" s="248"/>
      <c r="H38" s="248"/>
      <c r="I38" s="248"/>
      <c r="J38" s="248"/>
      <c r="K38" s="248"/>
      <c r="L38" s="248"/>
      <c r="M38" s="248"/>
      <c r="N38" s="248"/>
      <c r="O38" s="248"/>
      <c r="P38" s="248"/>
      <c r="Q38" s="248"/>
      <c r="R38" s="248"/>
      <c r="S38" s="248"/>
      <c r="T38" s="248"/>
    </row>
    <row r="39" spans="1:24" x14ac:dyDescent="0.2">
      <c r="A39" s="118" t="s">
        <v>42</v>
      </c>
      <c r="B39" s="119"/>
      <c r="C39" s="119"/>
      <c r="D39" s="119"/>
      <c r="E39" s="119"/>
      <c r="F39" s="119"/>
      <c r="G39" s="119"/>
      <c r="H39" s="119"/>
      <c r="I39" s="119"/>
      <c r="J39" s="119"/>
      <c r="K39" s="119"/>
      <c r="L39" s="119"/>
      <c r="M39" s="119"/>
      <c r="N39" s="119"/>
      <c r="O39" s="119"/>
      <c r="P39" s="119"/>
      <c r="Q39" s="119"/>
      <c r="R39" s="119"/>
      <c r="S39" s="119"/>
      <c r="T39" s="120"/>
    </row>
    <row r="40" spans="1:24" x14ac:dyDescent="0.2">
      <c r="A40" s="124"/>
      <c r="B40" s="125"/>
      <c r="C40" s="125"/>
      <c r="D40" s="125"/>
      <c r="E40" s="125"/>
      <c r="F40" s="125"/>
      <c r="G40" s="125"/>
      <c r="H40" s="125"/>
      <c r="I40" s="125"/>
      <c r="J40" s="125"/>
      <c r="K40" s="125"/>
      <c r="L40" s="125"/>
      <c r="M40" s="125"/>
      <c r="N40" s="125"/>
      <c r="O40" s="125"/>
      <c r="P40" s="125"/>
      <c r="Q40" s="125"/>
      <c r="R40" s="125"/>
      <c r="S40" s="125"/>
      <c r="T40" s="126"/>
    </row>
    <row r="41" spans="1:24" x14ac:dyDescent="0.2">
      <c r="A41" s="131" t="s">
        <v>29</v>
      </c>
      <c r="B41" s="118" t="s">
        <v>28</v>
      </c>
      <c r="C41" s="119"/>
      <c r="D41" s="119"/>
      <c r="E41" s="119"/>
      <c r="F41" s="119"/>
      <c r="G41" s="119"/>
      <c r="H41" s="119"/>
      <c r="I41" s="120"/>
      <c r="J41" s="137" t="s">
        <v>40</v>
      </c>
      <c r="K41" s="95" t="s">
        <v>26</v>
      </c>
      <c r="L41" s="96"/>
      <c r="M41" s="97"/>
      <c r="N41" s="95" t="s">
        <v>41</v>
      </c>
      <c r="O41" s="96"/>
      <c r="P41" s="97"/>
      <c r="Q41" s="95" t="s">
        <v>25</v>
      </c>
      <c r="R41" s="96"/>
      <c r="S41" s="97"/>
      <c r="T41" s="137" t="s">
        <v>24</v>
      </c>
    </row>
    <row r="42" spans="1:24" x14ac:dyDescent="0.2">
      <c r="A42" s="132"/>
      <c r="B42" s="121"/>
      <c r="C42" s="122"/>
      <c r="D42" s="122"/>
      <c r="E42" s="122"/>
      <c r="F42" s="122"/>
      <c r="G42" s="122"/>
      <c r="H42" s="122"/>
      <c r="I42" s="123"/>
      <c r="J42" s="138"/>
      <c r="K42" s="98"/>
      <c r="L42" s="99"/>
      <c r="M42" s="100"/>
      <c r="N42" s="98"/>
      <c r="O42" s="99"/>
      <c r="P42" s="100"/>
      <c r="Q42" s="98"/>
      <c r="R42" s="99"/>
      <c r="S42" s="100"/>
      <c r="T42" s="138"/>
    </row>
    <row r="43" spans="1:24" x14ac:dyDescent="0.2">
      <c r="A43" s="133"/>
      <c r="B43" s="124"/>
      <c r="C43" s="125"/>
      <c r="D43" s="125"/>
      <c r="E43" s="125"/>
      <c r="F43" s="125"/>
      <c r="G43" s="125"/>
      <c r="H43" s="125"/>
      <c r="I43" s="126"/>
      <c r="J43" s="139"/>
      <c r="K43" s="3" t="s">
        <v>30</v>
      </c>
      <c r="L43" s="3" t="s">
        <v>31</v>
      </c>
      <c r="M43" s="3" t="s">
        <v>32</v>
      </c>
      <c r="N43" s="3" t="s">
        <v>36</v>
      </c>
      <c r="O43" s="3" t="s">
        <v>7</v>
      </c>
      <c r="P43" s="3" t="s">
        <v>33</v>
      </c>
      <c r="Q43" s="3" t="s">
        <v>34</v>
      </c>
      <c r="R43" s="3" t="s">
        <v>30</v>
      </c>
      <c r="S43" s="3" t="s">
        <v>35</v>
      </c>
      <c r="T43" s="139"/>
    </row>
    <row r="44" spans="1:24" ht="28.35" customHeight="1" x14ac:dyDescent="0.2">
      <c r="A44" s="17" t="s">
        <v>137</v>
      </c>
      <c r="B44" s="101" t="s">
        <v>138</v>
      </c>
      <c r="C44" s="102"/>
      <c r="D44" s="102"/>
      <c r="E44" s="102"/>
      <c r="F44" s="102"/>
      <c r="G44" s="102"/>
      <c r="H44" s="102"/>
      <c r="I44" s="103"/>
      <c r="J44" s="6">
        <v>5</v>
      </c>
      <c r="K44" s="6">
        <v>2</v>
      </c>
      <c r="L44" s="6">
        <v>1</v>
      </c>
      <c r="M44" s="6">
        <v>0</v>
      </c>
      <c r="N44" s="8">
        <f>K44+L44+M44</f>
        <v>3</v>
      </c>
      <c r="O44" s="9">
        <f>P44-N44</f>
        <v>6</v>
      </c>
      <c r="P44" s="9">
        <f>ROUND(PRODUCT(J44,25)/14,0)</f>
        <v>9</v>
      </c>
      <c r="Q44" s="12" t="s">
        <v>34</v>
      </c>
      <c r="R44" s="6"/>
      <c r="S44" s="13"/>
      <c r="T44" s="6" t="s">
        <v>139</v>
      </c>
    </row>
    <row r="45" spans="1:24" ht="28.35" customHeight="1" x14ac:dyDescent="0.2">
      <c r="A45" s="17" t="s">
        <v>140</v>
      </c>
      <c r="B45" s="101" t="s">
        <v>141</v>
      </c>
      <c r="C45" s="102"/>
      <c r="D45" s="102"/>
      <c r="E45" s="102"/>
      <c r="F45" s="102"/>
      <c r="G45" s="102"/>
      <c r="H45" s="102"/>
      <c r="I45" s="103"/>
      <c r="J45" s="6">
        <v>5</v>
      </c>
      <c r="K45" s="6">
        <v>2</v>
      </c>
      <c r="L45" s="6">
        <v>1</v>
      </c>
      <c r="M45" s="6">
        <v>0</v>
      </c>
      <c r="N45" s="8">
        <f t="shared" ref="N45:N48" si="2">K45+L45+M45</f>
        <v>3</v>
      </c>
      <c r="O45" s="9">
        <f t="shared" ref="O45:O48" si="3">P45-N45</f>
        <v>6</v>
      </c>
      <c r="P45" s="9">
        <f t="shared" ref="P45:P48" si="4">ROUND(PRODUCT(J45,25)/14,0)</f>
        <v>9</v>
      </c>
      <c r="Q45" s="12" t="s">
        <v>34</v>
      </c>
      <c r="R45" s="6"/>
      <c r="S45" s="13"/>
      <c r="T45" s="6" t="s">
        <v>139</v>
      </c>
    </row>
    <row r="46" spans="1:24" ht="28.35" customHeight="1" x14ac:dyDescent="0.2">
      <c r="A46" s="17" t="s">
        <v>142</v>
      </c>
      <c r="B46" s="101" t="s">
        <v>143</v>
      </c>
      <c r="C46" s="102"/>
      <c r="D46" s="102"/>
      <c r="E46" s="102"/>
      <c r="F46" s="102"/>
      <c r="G46" s="102"/>
      <c r="H46" s="102"/>
      <c r="I46" s="103"/>
      <c r="J46" s="6">
        <v>5</v>
      </c>
      <c r="K46" s="6">
        <v>2</v>
      </c>
      <c r="L46" s="6">
        <v>1</v>
      </c>
      <c r="M46" s="6">
        <v>0</v>
      </c>
      <c r="N46" s="8">
        <f t="shared" si="2"/>
        <v>3</v>
      </c>
      <c r="O46" s="9">
        <f t="shared" si="3"/>
        <v>6</v>
      </c>
      <c r="P46" s="9">
        <f t="shared" si="4"/>
        <v>9</v>
      </c>
      <c r="Q46" s="12" t="s">
        <v>34</v>
      </c>
      <c r="R46" s="6"/>
      <c r="S46" s="13"/>
      <c r="T46" s="6" t="s">
        <v>139</v>
      </c>
    </row>
    <row r="47" spans="1:24" ht="19.7" customHeight="1" x14ac:dyDescent="0.2">
      <c r="A47" s="17" t="s">
        <v>144</v>
      </c>
      <c r="B47" s="105" t="s">
        <v>145</v>
      </c>
      <c r="C47" s="106"/>
      <c r="D47" s="106"/>
      <c r="E47" s="106"/>
      <c r="F47" s="106"/>
      <c r="G47" s="106"/>
      <c r="H47" s="106"/>
      <c r="I47" s="107"/>
      <c r="J47" s="6">
        <v>5</v>
      </c>
      <c r="K47" s="6">
        <v>2</v>
      </c>
      <c r="L47" s="6">
        <v>0</v>
      </c>
      <c r="M47" s="6">
        <v>4</v>
      </c>
      <c r="N47" s="8">
        <f t="shared" si="2"/>
        <v>6</v>
      </c>
      <c r="O47" s="9">
        <f t="shared" si="3"/>
        <v>3</v>
      </c>
      <c r="P47" s="9">
        <f t="shared" si="4"/>
        <v>9</v>
      </c>
      <c r="Q47" s="12" t="s">
        <v>34</v>
      </c>
      <c r="R47" s="6"/>
      <c r="S47" s="13"/>
      <c r="T47" s="6" t="s">
        <v>146</v>
      </c>
      <c r="X47" s="1" t="s">
        <v>93</v>
      </c>
    </row>
    <row r="48" spans="1:24" ht="28.35" customHeight="1" x14ac:dyDescent="0.2">
      <c r="A48" s="17" t="s">
        <v>147</v>
      </c>
      <c r="B48" s="101" t="s">
        <v>148</v>
      </c>
      <c r="C48" s="102"/>
      <c r="D48" s="102"/>
      <c r="E48" s="102"/>
      <c r="F48" s="102"/>
      <c r="G48" s="102"/>
      <c r="H48" s="102"/>
      <c r="I48" s="103"/>
      <c r="J48" s="6">
        <v>4</v>
      </c>
      <c r="K48" s="6">
        <v>0</v>
      </c>
      <c r="L48" s="6">
        <v>2</v>
      </c>
      <c r="M48" s="6">
        <v>0</v>
      </c>
      <c r="N48" s="8">
        <f t="shared" si="2"/>
        <v>2</v>
      </c>
      <c r="O48" s="9">
        <f t="shared" si="3"/>
        <v>5</v>
      </c>
      <c r="P48" s="9">
        <f t="shared" si="4"/>
        <v>7</v>
      </c>
      <c r="Q48" s="12"/>
      <c r="R48" s="6" t="s">
        <v>30</v>
      </c>
      <c r="S48" s="13"/>
      <c r="T48" s="6" t="s">
        <v>149</v>
      </c>
    </row>
    <row r="49" spans="1:25" ht="28.35" customHeight="1" x14ac:dyDescent="0.2">
      <c r="A49" s="17" t="s">
        <v>150</v>
      </c>
      <c r="B49" s="101" t="s">
        <v>151</v>
      </c>
      <c r="C49" s="102"/>
      <c r="D49" s="102"/>
      <c r="E49" s="102"/>
      <c r="F49" s="102"/>
      <c r="G49" s="102"/>
      <c r="H49" s="102"/>
      <c r="I49" s="103"/>
      <c r="J49" s="6">
        <v>3</v>
      </c>
      <c r="K49" s="6">
        <v>0</v>
      </c>
      <c r="L49" s="6">
        <v>2</v>
      </c>
      <c r="M49" s="6">
        <v>0</v>
      </c>
      <c r="N49" s="8">
        <f>K49+L49+M49</f>
        <v>2</v>
      </c>
      <c r="O49" s="9">
        <f>P49-N49</f>
        <v>3</v>
      </c>
      <c r="P49" s="9">
        <f>ROUND(PRODUCT(J49,25)/14,0)</f>
        <v>5</v>
      </c>
      <c r="Q49" s="12"/>
      <c r="R49" s="6" t="s">
        <v>30</v>
      </c>
      <c r="S49" s="13"/>
      <c r="T49" s="6" t="s">
        <v>149</v>
      </c>
    </row>
    <row r="50" spans="1:25" ht="19.7" customHeight="1" x14ac:dyDescent="0.2">
      <c r="A50" s="47" t="s">
        <v>92</v>
      </c>
      <c r="B50" s="233" t="s">
        <v>252</v>
      </c>
      <c r="C50" s="234"/>
      <c r="D50" s="234"/>
      <c r="E50" s="234"/>
      <c r="F50" s="234"/>
      <c r="G50" s="234"/>
      <c r="H50" s="234"/>
      <c r="I50" s="235"/>
      <c r="J50" s="28">
        <v>3</v>
      </c>
      <c r="K50" s="28">
        <v>0</v>
      </c>
      <c r="L50" s="28">
        <v>2</v>
      </c>
      <c r="M50" s="28">
        <v>0</v>
      </c>
      <c r="N50" s="8">
        <f t="shared" ref="N50" si="5">K50+L50+M50</f>
        <v>2</v>
      </c>
      <c r="O50" s="9">
        <f t="shared" ref="O50" si="6">P50-N50</f>
        <v>3</v>
      </c>
      <c r="P50" s="9">
        <f t="shared" ref="P50:P51" si="7">ROUND(PRODUCT(J50,25)/14,0)</f>
        <v>5</v>
      </c>
      <c r="Q50" s="52"/>
      <c r="R50" s="53" t="s">
        <v>30</v>
      </c>
      <c r="S50" s="54"/>
      <c r="T50" s="53" t="s">
        <v>39</v>
      </c>
      <c r="U50" s="30"/>
      <c r="V50" s="30"/>
      <c r="W50" s="30"/>
      <c r="X50" s="30"/>
      <c r="Y50" s="30"/>
    </row>
    <row r="51" spans="1:25" ht="19.7" customHeight="1" x14ac:dyDescent="0.2">
      <c r="A51" s="18" t="s">
        <v>86</v>
      </c>
      <c r="B51" s="115" t="s">
        <v>251</v>
      </c>
      <c r="C51" s="116"/>
      <c r="D51" s="116"/>
      <c r="E51" s="116"/>
      <c r="F51" s="116"/>
      <c r="G51" s="116"/>
      <c r="H51" s="116"/>
      <c r="I51" s="117"/>
      <c r="J51" s="8">
        <v>2</v>
      </c>
      <c r="K51" s="8">
        <v>0</v>
      </c>
      <c r="L51" s="8">
        <v>2</v>
      </c>
      <c r="M51" s="8">
        <v>0</v>
      </c>
      <c r="N51" s="8">
        <f t="shared" ref="N51" si="8">K51+L51+M51</f>
        <v>2</v>
      </c>
      <c r="O51" s="9">
        <f t="shared" ref="O51" si="9">P51-N51</f>
        <v>2</v>
      </c>
      <c r="P51" s="9">
        <f t="shared" si="7"/>
        <v>4</v>
      </c>
      <c r="Q51" s="52"/>
      <c r="R51" s="53"/>
      <c r="S51" s="54" t="s">
        <v>35</v>
      </c>
      <c r="T51" s="53" t="s">
        <v>39</v>
      </c>
      <c r="U51" s="90" t="str">
        <f>IF(J52&gt;=32,"Corect","Sunt necesare cel puțin 32 de credite")</f>
        <v>Corect</v>
      </c>
      <c r="V51" s="91"/>
      <c r="W51" s="91"/>
      <c r="X51" s="30"/>
      <c r="Y51" s="30"/>
    </row>
    <row r="52" spans="1:25" x14ac:dyDescent="0.2">
      <c r="A52" s="10" t="s">
        <v>27</v>
      </c>
      <c r="B52" s="134"/>
      <c r="C52" s="135"/>
      <c r="D52" s="135"/>
      <c r="E52" s="135"/>
      <c r="F52" s="135"/>
      <c r="G52" s="135"/>
      <c r="H52" s="135"/>
      <c r="I52" s="136"/>
      <c r="J52" s="10">
        <f t="shared" ref="J52:P52" si="10">SUM(J44:J51)</f>
        <v>32</v>
      </c>
      <c r="K52" s="10">
        <f t="shared" si="10"/>
        <v>8</v>
      </c>
      <c r="L52" s="10">
        <f t="shared" si="10"/>
        <v>11</v>
      </c>
      <c r="M52" s="10">
        <f t="shared" si="10"/>
        <v>4</v>
      </c>
      <c r="N52" s="10">
        <f t="shared" si="10"/>
        <v>23</v>
      </c>
      <c r="O52" s="10">
        <f t="shared" si="10"/>
        <v>34</v>
      </c>
      <c r="P52" s="10">
        <f t="shared" si="10"/>
        <v>57</v>
      </c>
      <c r="Q52" s="10">
        <f>COUNTIF(Q44:Q51,"E")</f>
        <v>4</v>
      </c>
      <c r="R52" s="10">
        <f>COUNTIF(R44:R51,"C")</f>
        <v>3</v>
      </c>
      <c r="S52" s="10">
        <f>COUNTIF(S44:S51,"VP")</f>
        <v>1</v>
      </c>
      <c r="T52" s="45">
        <f>COUNTA(T44:T51)</f>
        <v>8</v>
      </c>
      <c r="U52" s="129" t="str">
        <f>IF(Q52&gt;=SUM(R52:S52),"Corect","E trebuie să fie cel puțin egal cu C+VP")</f>
        <v>Corect</v>
      </c>
      <c r="V52" s="129"/>
      <c r="W52" s="129"/>
    </row>
    <row r="53" spans="1:25" x14ac:dyDescent="0.2">
      <c r="A53" s="236" t="s">
        <v>103</v>
      </c>
      <c r="B53" s="236"/>
      <c r="C53" s="236"/>
      <c r="D53" s="236"/>
      <c r="E53" s="236"/>
      <c r="F53" s="236"/>
      <c r="G53" s="236"/>
      <c r="H53" s="236"/>
      <c r="I53" s="236"/>
      <c r="J53" s="236"/>
      <c r="K53" s="236"/>
      <c r="L53" s="236"/>
      <c r="M53" s="236"/>
      <c r="N53" s="236"/>
      <c r="O53" s="236"/>
      <c r="P53" s="236"/>
      <c r="Q53" s="236"/>
      <c r="R53" s="236"/>
      <c r="S53" s="236"/>
      <c r="T53" s="236"/>
    </row>
    <row r="54" spans="1:25" s="74" customFormat="1" x14ac:dyDescent="0.2">
      <c r="A54" s="237"/>
      <c r="B54" s="237"/>
      <c r="C54" s="237"/>
      <c r="D54" s="237"/>
      <c r="E54" s="237"/>
      <c r="F54" s="237"/>
      <c r="G54" s="237"/>
      <c r="H54" s="237"/>
      <c r="I54" s="237"/>
      <c r="J54" s="237"/>
      <c r="K54" s="237"/>
      <c r="L54" s="237"/>
      <c r="M54" s="237"/>
      <c r="N54" s="237"/>
      <c r="O54" s="237"/>
      <c r="P54" s="237"/>
      <c r="Q54" s="237"/>
      <c r="R54" s="237"/>
      <c r="S54" s="237"/>
      <c r="T54" s="237"/>
    </row>
    <row r="55" spans="1:25" x14ac:dyDescent="0.2">
      <c r="A55" s="238"/>
      <c r="B55" s="238"/>
      <c r="C55" s="238"/>
      <c r="D55" s="238"/>
      <c r="E55" s="238"/>
      <c r="F55" s="238"/>
      <c r="G55" s="238"/>
      <c r="H55" s="238"/>
      <c r="I55" s="238"/>
      <c r="J55" s="238"/>
      <c r="K55" s="238"/>
      <c r="L55" s="238"/>
      <c r="M55" s="238"/>
      <c r="N55" s="238"/>
      <c r="O55" s="238"/>
      <c r="P55" s="238"/>
      <c r="Q55" s="238"/>
      <c r="R55" s="238"/>
      <c r="S55" s="238"/>
      <c r="T55" s="238"/>
    </row>
    <row r="56" spans="1:25" x14ac:dyDescent="0.2">
      <c r="A56" s="118" t="s">
        <v>43</v>
      </c>
      <c r="B56" s="119"/>
      <c r="C56" s="119"/>
      <c r="D56" s="119"/>
      <c r="E56" s="119"/>
      <c r="F56" s="119"/>
      <c r="G56" s="119"/>
      <c r="H56" s="119"/>
      <c r="I56" s="119"/>
      <c r="J56" s="119"/>
      <c r="K56" s="119"/>
      <c r="L56" s="119"/>
      <c r="M56" s="119"/>
      <c r="N56" s="119"/>
      <c r="O56" s="119"/>
      <c r="P56" s="119"/>
      <c r="Q56" s="119"/>
      <c r="R56" s="119"/>
      <c r="S56" s="119"/>
      <c r="T56" s="120"/>
    </row>
    <row r="57" spans="1:25" x14ac:dyDescent="0.2">
      <c r="A57" s="121"/>
      <c r="B57" s="122"/>
      <c r="C57" s="122"/>
      <c r="D57" s="122"/>
      <c r="E57" s="122"/>
      <c r="F57" s="122"/>
      <c r="G57" s="122"/>
      <c r="H57" s="122"/>
      <c r="I57" s="122"/>
      <c r="J57" s="122"/>
      <c r="K57" s="122"/>
      <c r="L57" s="122"/>
      <c r="M57" s="122"/>
      <c r="N57" s="122"/>
      <c r="O57" s="122"/>
      <c r="P57" s="122"/>
      <c r="Q57" s="122"/>
      <c r="R57" s="122"/>
      <c r="S57" s="122"/>
      <c r="T57" s="123"/>
    </row>
    <row r="58" spans="1:25" x14ac:dyDescent="0.2">
      <c r="A58" s="131" t="s">
        <v>29</v>
      </c>
      <c r="B58" s="118" t="s">
        <v>28</v>
      </c>
      <c r="C58" s="119"/>
      <c r="D58" s="119"/>
      <c r="E58" s="119"/>
      <c r="F58" s="119"/>
      <c r="G58" s="119"/>
      <c r="H58" s="119"/>
      <c r="I58" s="120"/>
      <c r="J58" s="137" t="s">
        <v>40</v>
      </c>
      <c r="K58" s="95" t="s">
        <v>26</v>
      </c>
      <c r="L58" s="96"/>
      <c r="M58" s="97"/>
      <c r="N58" s="95" t="s">
        <v>41</v>
      </c>
      <c r="O58" s="96"/>
      <c r="P58" s="97"/>
      <c r="Q58" s="95" t="s">
        <v>25</v>
      </c>
      <c r="R58" s="96"/>
      <c r="S58" s="97"/>
      <c r="T58" s="130" t="s">
        <v>24</v>
      </c>
    </row>
    <row r="59" spans="1:25" x14ac:dyDescent="0.2">
      <c r="A59" s="132"/>
      <c r="B59" s="121"/>
      <c r="C59" s="122"/>
      <c r="D59" s="122"/>
      <c r="E59" s="122"/>
      <c r="F59" s="122"/>
      <c r="G59" s="122"/>
      <c r="H59" s="122"/>
      <c r="I59" s="123"/>
      <c r="J59" s="138"/>
      <c r="K59" s="98"/>
      <c r="L59" s="99"/>
      <c r="M59" s="100"/>
      <c r="N59" s="98"/>
      <c r="O59" s="99"/>
      <c r="P59" s="100"/>
      <c r="Q59" s="98"/>
      <c r="R59" s="99"/>
      <c r="S59" s="100"/>
      <c r="T59" s="130"/>
    </row>
    <row r="60" spans="1:25" x14ac:dyDescent="0.2">
      <c r="A60" s="133"/>
      <c r="B60" s="124"/>
      <c r="C60" s="125"/>
      <c r="D60" s="125"/>
      <c r="E60" s="125"/>
      <c r="F60" s="125"/>
      <c r="G60" s="125"/>
      <c r="H60" s="125"/>
      <c r="I60" s="126"/>
      <c r="J60" s="139"/>
      <c r="K60" s="3" t="s">
        <v>30</v>
      </c>
      <c r="L60" s="3" t="s">
        <v>31</v>
      </c>
      <c r="M60" s="3" t="s">
        <v>32</v>
      </c>
      <c r="N60" s="3" t="s">
        <v>36</v>
      </c>
      <c r="O60" s="3" t="s">
        <v>7</v>
      </c>
      <c r="P60" s="3" t="s">
        <v>33</v>
      </c>
      <c r="Q60" s="3" t="s">
        <v>34</v>
      </c>
      <c r="R60" s="3" t="s">
        <v>30</v>
      </c>
      <c r="S60" s="3" t="s">
        <v>35</v>
      </c>
      <c r="T60" s="130"/>
    </row>
    <row r="61" spans="1:25" ht="19.7" customHeight="1" x14ac:dyDescent="0.2">
      <c r="A61" s="17" t="s">
        <v>152</v>
      </c>
      <c r="B61" s="105" t="s">
        <v>153</v>
      </c>
      <c r="C61" s="106"/>
      <c r="D61" s="106"/>
      <c r="E61" s="106"/>
      <c r="F61" s="106"/>
      <c r="G61" s="106"/>
      <c r="H61" s="106"/>
      <c r="I61" s="107"/>
      <c r="J61" s="6">
        <v>3</v>
      </c>
      <c r="K61" s="6">
        <v>2</v>
      </c>
      <c r="L61" s="6">
        <v>1</v>
      </c>
      <c r="M61" s="6">
        <v>0</v>
      </c>
      <c r="N61" s="8">
        <f t="shared" ref="N61:N67" si="11">K61+L61+M61</f>
        <v>3</v>
      </c>
      <c r="O61" s="9">
        <f t="shared" ref="O61:O67" si="12">P61-N61</f>
        <v>2</v>
      </c>
      <c r="P61" s="9">
        <f t="shared" ref="P61:P67" si="13">ROUND(PRODUCT(J61,25)/14,0)</f>
        <v>5</v>
      </c>
      <c r="Q61" s="12" t="s">
        <v>34</v>
      </c>
      <c r="R61" s="6"/>
      <c r="S61" s="13"/>
      <c r="T61" s="6" t="s">
        <v>139</v>
      </c>
    </row>
    <row r="62" spans="1:25" ht="42.6" customHeight="1" x14ac:dyDescent="0.2">
      <c r="A62" s="17" t="s">
        <v>154</v>
      </c>
      <c r="B62" s="101" t="s">
        <v>155</v>
      </c>
      <c r="C62" s="102"/>
      <c r="D62" s="102"/>
      <c r="E62" s="102"/>
      <c r="F62" s="102"/>
      <c r="G62" s="102"/>
      <c r="H62" s="102"/>
      <c r="I62" s="103"/>
      <c r="J62" s="6">
        <v>4</v>
      </c>
      <c r="K62" s="6">
        <v>2</v>
      </c>
      <c r="L62" s="6">
        <v>1</v>
      </c>
      <c r="M62" s="6">
        <v>0</v>
      </c>
      <c r="N62" s="8">
        <f t="shared" si="11"/>
        <v>3</v>
      </c>
      <c r="O62" s="9">
        <f t="shared" si="12"/>
        <v>4</v>
      </c>
      <c r="P62" s="9">
        <f t="shared" si="13"/>
        <v>7</v>
      </c>
      <c r="Q62" s="12" t="s">
        <v>34</v>
      </c>
      <c r="R62" s="6"/>
      <c r="S62" s="13"/>
      <c r="T62" s="6" t="s">
        <v>139</v>
      </c>
    </row>
    <row r="63" spans="1:25" ht="28.35" customHeight="1" x14ac:dyDescent="0.2">
      <c r="A63" s="17" t="s">
        <v>156</v>
      </c>
      <c r="B63" s="101" t="s">
        <v>157</v>
      </c>
      <c r="C63" s="102"/>
      <c r="D63" s="102"/>
      <c r="E63" s="102"/>
      <c r="F63" s="102"/>
      <c r="G63" s="102"/>
      <c r="H63" s="102"/>
      <c r="I63" s="103"/>
      <c r="J63" s="6">
        <v>4</v>
      </c>
      <c r="K63" s="6">
        <v>2</v>
      </c>
      <c r="L63" s="6">
        <v>1</v>
      </c>
      <c r="M63" s="6">
        <v>0</v>
      </c>
      <c r="N63" s="8">
        <f t="shared" si="11"/>
        <v>3</v>
      </c>
      <c r="O63" s="9">
        <f t="shared" si="12"/>
        <v>4</v>
      </c>
      <c r="P63" s="9">
        <f t="shared" si="13"/>
        <v>7</v>
      </c>
      <c r="Q63" s="12" t="s">
        <v>34</v>
      </c>
      <c r="R63" s="6"/>
      <c r="S63" s="13"/>
      <c r="T63" s="6" t="s">
        <v>149</v>
      </c>
    </row>
    <row r="64" spans="1:25" ht="19.7" customHeight="1" x14ac:dyDescent="0.2">
      <c r="A64" s="17" t="s">
        <v>158</v>
      </c>
      <c r="B64" s="105" t="s">
        <v>159</v>
      </c>
      <c r="C64" s="106"/>
      <c r="D64" s="106"/>
      <c r="E64" s="106"/>
      <c r="F64" s="106"/>
      <c r="G64" s="106"/>
      <c r="H64" s="106"/>
      <c r="I64" s="107"/>
      <c r="J64" s="6">
        <v>4</v>
      </c>
      <c r="K64" s="6">
        <v>0</v>
      </c>
      <c r="L64" s="6">
        <v>3</v>
      </c>
      <c r="M64" s="6">
        <v>0</v>
      </c>
      <c r="N64" s="8">
        <f>K64+L64+M64</f>
        <v>3</v>
      </c>
      <c r="O64" s="9">
        <f>P64-N64</f>
        <v>4</v>
      </c>
      <c r="P64" s="9">
        <f>ROUND(PRODUCT(J64,25)/14,0)</f>
        <v>7</v>
      </c>
      <c r="Q64" s="12" t="s">
        <v>34</v>
      </c>
      <c r="R64" s="6"/>
      <c r="S64" s="13"/>
      <c r="T64" s="6" t="s">
        <v>146</v>
      </c>
    </row>
    <row r="65" spans="1:25" ht="28.35" customHeight="1" x14ac:dyDescent="0.2">
      <c r="A65" s="17" t="s">
        <v>160</v>
      </c>
      <c r="B65" s="101" t="s">
        <v>161</v>
      </c>
      <c r="C65" s="102"/>
      <c r="D65" s="102"/>
      <c r="E65" s="102"/>
      <c r="F65" s="102"/>
      <c r="G65" s="102"/>
      <c r="H65" s="102"/>
      <c r="I65" s="103"/>
      <c r="J65" s="6">
        <v>4</v>
      </c>
      <c r="K65" s="6">
        <v>2</v>
      </c>
      <c r="L65" s="6">
        <v>1</v>
      </c>
      <c r="M65" s="6">
        <v>0</v>
      </c>
      <c r="N65" s="8">
        <f t="shared" si="11"/>
        <v>3</v>
      </c>
      <c r="O65" s="9">
        <f t="shared" si="12"/>
        <v>4</v>
      </c>
      <c r="P65" s="9">
        <f t="shared" si="13"/>
        <v>7</v>
      </c>
      <c r="Q65" s="12" t="s">
        <v>34</v>
      </c>
      <c r="R65" s="6"/>
      <c r="S65" s="13"/>
      <c r="T65" s="6" t="s">
        <v>146</v>
      </c>
    </row>
    <row r="66" spans="1:25" ht="28.35" customHeight="1" x14ac:dyDescent="0.2">
      <c r="A66" s="17" t="s">
        <v>215</v>
      </c>
      <c r="B66" s="104" t="s">
        <v>281</v>
      </c>
      <c r="C66" s="102"/>
      <c r="D66" s="102"/>
      <c r="E66" s="102"/>
      <c r="F66" s="102"/>
      <c r="G66" s="102"/>
      <c r="H66" s="102"/>
      <c r="I66" s="103"/>
      <c r="J66" s="6">
        <v>4</v>
      </c>
      <c r="K66" s="6">
        <v>0</v>
      </c>
      <c r="L66" s="6">
        <v>3</v>
      </c>
      <c r="M66" s="6">
        <v>0</v>
      </c>
      <c r="N66" s="8">
        <f t="shared" si="11"/>
        <v>3</v>
      </c>
      <c r="O66" s="9">
        <f t="shared" si="12"/>
        <v>4</v>
      </c>
      <c r="P66" s="9">
        <f t="shared" si="13"/>
        <v>7</v>
      </c>
      <c r="Q66" s="12"/>
      <c r="R66" s="6"/>
      <c r="S66" s="13" t="s">
        <v>35</v>
      </c>
      <c r="T66" s="6" t="s">
        <v>146</v>
      </c>
    </row>
    <row r="67" spans="1:25" ht="19.7" customHeight="1" x14ac:dyDescent="0.2">
      <c r="A67" s="17" t="s">
        <v>162</v>
      </c>
      <c r="B67" s="281" t="s">
        <v>163</v>
      </c>
      <c r="C67" s="282"/>
      <c r="D67" s="282"/>
      <c r="E67" s="282"/>
      <c r="F67" s="282"/>
      <c r="G67" s="282"/>
      <c r="H67" s="282"/>
      <c r="I67" s="283"/>
      <c r="J67" s="6">
        <v>4</v>
      </c>
      <c r="K67" s="6">
        <v>2</v>
      </c>
      <c r="L67" s="6">
        <v>1</v>
      </c>
      <c r="M67" s="6">
        <v>0</v>
      </c>
      <c r="N67" s="8">
        <f t="shared" si="11"/>
        <v>3</v>
      </c>
      <c r="O67" s="9">
        <f t="shared" si="12"/>
        <v>4</v>
      </c>
      <c r="P67" s="9">
        <f t="shared" si="13"/>
        <v>7</v>
      </c>
      <c r="Q67" s="12"/>
      <c r="R67" s="6" t="s">
        <v>30</v>
      </c>
      <c r="S67" s="13"/>
      <c r="T67" s="6" t="s">
        <v>146</v>
      </c>
      <c r="U67" s="30"/>
      <c r="V67" s="30"/>
      <c r="W67" s="30"/>
      <c r="X67" s="30"/>
      <c r="Y67" s="30"/>
    </row>
    <row r="68" spans="1:25" ht="19.7" customHeight="1" x14ac:dyDescent="0.2">
      <c r="A68" s="47" t="s">
        <v>101</v>
      </c>
      <c r="B68" s="295" t="s">
        <v>253</v>
      </c>
      <c r="C68" s="296"/>
      <c r="D68" s="296"/>
      <c r="E68" s="296"/>
      <c r="F68" s="296"/>
      <c r="G68" s="296"/>
      <c r="H68" s="296"/>
      <c r="I68" s="297"/>
      <c r="J68" s="28">
        <v>3</v>
      </c>
      <c r="K68" s="28">
        <v>0</v>
      </c>
      <c r="L68" s="28">
        <v>2</v>
      </c>
      <c r="M68" s="28">
        <v>0</v>
      </c>
      <c r="N68" s="8">
        <f t="shared" ref="N68:N69" si="14">K68+L68+M68</f>
        <v>2</v>
      </c>
      <c r="O68" s="9">
        <f t="shared" ref="O68:O69" si="15">P68-N68</f>
        <v>3</v>
      </c>
      <c r="P68" s="9">
        <f t="shared" ref="P68:P69" si="16">ROUND(PRODUCT(J68,25)/14,0)</f>
        <v>5</v>
      </c>
      <c r="Q68" s="52"/>
      <c r="R68" s="53" t="s">
        <v>30</v>
      </c>
      <c r="S68" s="54"/>
      <c r="T68" s="53" t="s">
        <v>39</v>
      </c>
      <c r="U68" s="30"/>
      <c r="V68" s="30"/>
      <c r="W68" s="30"/>
      <c r="X68" s="30"/>
      <c r="Y68" s="30"/>
    </row>
    <row r="69" spans="1:25" ht="19.7" customHeight="1" x14ac:dyDescent="0.2">
      <c r="A69" s="18" t="s">
        <v>87</v>
      </c>
      <c r="B69" s="115" t="s">
        <v>254</v>
      </c>
      <c r="C69" s="116"/>
      <c r="D69" s="116"/>
      <c r="E69" s="116"/>
      <c r="F69" s="116"/>
      <c r="G69" s="116"/>
      <c r="H69" s="116"/>
      <c r="I69" s="117"/>
      <c r="J69" s="8">
        <v>2</v>
      </c>
      <c r="K69" s="8">
        <v>0</v>
      </c>
      <c r="L69" s="8">
        <v>2</v>
      </c>
      <c r="M69" s="8">
        <v>0</v>
      </c>
      <c r="N69" s="8">
        <f t="shared" si="14"/>
        <v>2</v>
      </c>
      <c r="O69" s="9">
        <f t="shared" si="15"/>
        <v>2</v>
      </c>
      <c r="P69" s="9">
        <f t="shared" si="16"/>
        <v>4</v>
      </c>
      <c r="Q69" s="52"/>
      <c r="R69" s="53"/>
      <c r="S69" s="54" t="s">
        <v>35</v>
      </c>
      <c r="T69" s="53" t="s">
        <v>39</v>
      </c>
      <c r="U69" s="90" t="str">
        <f>IF(J70&gt;=32,"Corect","Sunt necesare cel puțin 32 de credite")</f>
        <v>Corect</v>
      </c>
      <c r="V69" s="91"/>
      <c r="W69" s="91"/>
      <c r="X69" s="30"/>
      <c r="Y69" s="30"/>
    </row>
    <row r="70" spans="1:25" x14ac:dyDescent="0.2">
      <c r="A70" s="10" t="s">
        <v>27</v>
      </c>
      <c r="B70" s="134"/>
      <c r="C70" s="135"/>
      <c r="D70" s="135"/>
      <c r="E70" s="135"/>
      <c r="F70" s="135"/>
      <c r="G70" s="135"/>
      <c r="H70" s="135"/>
      <c r="I70" s="136"/>
      <c r="J70" s="10">
        <f t="shared" ref="J70:P70" si="17">SUM(J61:J69)</f>
        <v>32</v>
      </c>
      <c r="K70" s="10">
        <f t="shared" si="17"/>
        <v>10</v>
      </c>
      <c r="L70" s="10">
        <f t="shared" si="17"/>
        <v>15</v>
      </c>
      <c r="M70" s="10">
        <f t="shared" si="17"/>
        <v>0</v>
      </c>
      <c r="N70" s="10">
        <f t="shared" si="17"/>
        <v>25</v>
      </c>
      <c r="O70" s="10">
        <f t="shared" si="17"/>
        <v>31</v>
      </c>
      <c r="P70" s="10">
        <f t="shared" si="17"/>
        <v>56</v>
      </c>
      <c r="Q70" s="10">
        <f>COUNTIF(Q61:Q69,"E")</f>
        <v>5</v>
      </c>
      <c r="R70" s="10">
        <f>COUNTIF(R61:R69,"C")</f>
        <v>2</v>
      </c>
      <c r="S70" s="10">
        <f>COUNTIF(S61:S69,"VP")</f>
        <v>2</v>
      </c>
      <c r="T70" s="45">
        <f>COUNTA(T61:T69)</f>
        <v>9</v>
      </c>
      <c r="U70" s="127" t="str">
        <f>IF(Q70&gt;=SUM(R70:S70),"Corect","E trebuie să fie cel puțin egal cu C+VP")</f>
        <v>Corect</v>
      </c>
      <c r="V70" s="128"/>
      <c r="W70" s="128"/>
    </row>
    <row r="71" spans="1:25" x14ac:dyDescent="0.2">
      <c r="A71" s="236" t="s">
        <v>102</v>
      </c>
      <c r="B71" s="236"/>
      <c r="C71" s="236"/>
      <c r="D71" s="236"/>
      <c r="E71" s="236"/>
      <c r="F71" s="236"/>
      <c r="G71" s="236"/>
      <c r="H71" s="236"/>
      <c r="I71" s="236"/>
      <c r="J71" s="236"/>
      <c r="K71" s="236"/>
      <c r="L71" s="236"/>
      <c r="M71" s="236"/>
      <c r="N71" s="236"/>
      <c r="O71" s="236"/>
      <c r="P71" s="236"/>
      <c r="Q71" s="236"/>
      <c r="R71" s="236"/>
      <c r="S71" s="236"/>
      <c r="T71" s="236"/>
    </row>
    <row r="72" spans="1:25" s="74" customFormat="1" x14ac:dyDescent="0.2">
      <c r="A72" s="237"/>
      <c r="B72" s="237"/>
      <c r="C72" s="237"/>
      <c r="D72" s="237"/>
      <c r="E72" s="237"/>
      <c r="F72" s="237"/>
      <c r="G72" s="237"/>
      <c r="H72" s="237"/>
      <c r="I72" s="237"/>
      <c r="J72" s="237"/>
      <c r="K72" s="237"/>
      <c r="L72" s="237"/>
      <c r="M72" s="237"/>
      <c r="N72" s="237"/>
      <c r="O72" s="237"/>
      <c r="P72" s="237"/>
      <c r="Q72" s="237"/>
      <c r="R72" s="237"/>
      <c r="S72" s="237"/>
      <c r="T72" s="237"/>
    </row>
    <row r="73" spans="1:25" x14ac:dyDescent="0.2">
      <c r="A73" s="238"/>
      <c r="B73" s="238"/>
      <c r="C73" s="238"/>
      <c r="D73" s="238"/>
      <c r="E73" s="238"/>
      <c r="F73" s="238"/>
      <c r="G73" s="238"/>
      <c r="H73" s="238"/>
      <c r="I73" s="238"/>
      <c r="J73" s="238"/>
      <c r="K73" s="238"/>
      <c r="L73" s="238"/>
      <c r="M73" s="238"/>
      <c r="N73" s="238"/>
      <c r="O73" s="238"/>
      <c r="P73" s="238"/>
      <c r="Q73" s="238"/>
      <c r="R73" s="238"/>
      <c r="S73" s="238"/>
      <c r="T73" s="238"/>
    </row>
    <row r="74" spans="1:25" s="74" customFormat="1" x14ac:dyDescent="0.2">
      <c r="A74" s="72"/>
      <c r="B74" s="72"/>
      <c r="C74" s="72"/>
      <c r="D74" s="72"/>
      <c r="E74" s="72"/>
      <c r="F74" s="72"/>
      <c r="G74" s="72"/>
      <c r="H74" s="72"/>
      <c r="I74" s="72"/>
      <c r="J74" s="72"/>
      <c r="K74" s="72"/>
      <c r="L74" s="72"/>
      <c r="M74" s="72"/>
      <c r="N74" s="72"/>
      <c r="O74" s="72"/>
      <c r="P74" s="72"/>
      <c r="Q74" s="72"/>
      <c r="R74" s="72"/>
      <c r="S74" s="72"/>
      <c r="T74" s="72"/>
    </row>
    <row r="75" spans="1:25" x14ac:dyDescent="0.2">
      <c r="A75" s="63" t="s">
        <v>259</v>
      </c>
      <c r="B75" s="48"/>
      <c r="C75" s="48"/>
      <c r="D75" s="48"/>
      <c r="E75" s="48"/>
      <c r="F75" s="48"/>
      <c r="G75" s="48"/>
      <c r="H75" s="48"/>
      <c r="I75" s="48"/>
      <c r="J75" s="48"/>
      <c r="K75" s="48"/>
      <c r="L75" s="48"/>
      <c r="M75" s="48"/>
      <c r="N75" s="48"/>
      <c r="O75" s="48"/>
      <c r="P75" s="48"/>
      <c r="Q75" s="48"/>
      <c r="R75" s="48"/>
      <c r="S75" s="48"/>
      <c r="T75" s="48"/>
    </row>
    <row r="76" spans="1:25" x14ac:dyDescent="0.2">
      <c r="A76" s="118" t="s">
        <v>44</v>
      </c>
      <c r="B76" s="119"/>
      <c r="C76" s="119"/>
      <c r="D76" s="119"/>
      <c r="E76" s="119"/>
      <c r="F76" s="119"/>
      <c r="G76" s="119"/>
      <c r="H76" s="119"/>
      <c r="I76" s="119"/>
      <c r="J76" s="119"/>
      <c r="K76" s="119"/>
      <c r="L76" s="119"/>
      <c r="M76" s="119"/>
      <c r="N76" s="119"/>
      <c r="O76" s="119"/>
      <c r="P76" s="119"/>
      <c r="Q76" s="119"/>
      <c r="R76" s="119"/>
      <c r="S76" s="119"/>
      <c r="T76" s="120"/>
    </row>
    <row r="77" spans="1:25" x14ac:dyDescent="0.2">
      <c r="A77" s="121"/>
      <c r="B77" s="122"/>
      <c r="C77" s="122"/>
      <c r="D77" s="122"/>
      <c r="E77" s="122"/>
      <c r="F77" s="122"/>
      <c r="G77" s="122"/>
      <c r="H77" s="122"/>
      <c r="I77" s="122"/>
      <c r="J77" s="122"/>
      <c r="K77" s="122"/>
      <c r="L77" s="122"/>
      <c r="M77" s="122"/>
      <c r="N77" s="122"/>
      <c r="O77" s="122"/>
      <c r="P77" s="122"/>
      <c r="Q77" s="122"/>
      <c r="R77" s="122"/>
      <c r="S77" s="122"/>
      <c r="T77" s="123"/>
    </row>
    <row r="78" spans="1:25" x14ac:dyDescent="0.2">
      <c r="A78" s="131" t="s">
        <v>29</v>
      </c>
      <c r="B78" s="118" t="s">
        <v>28</v>
      </c>
      <c r="C78" s="119"/>
      <c r="D78" s="119"/>
      <c r="E78" s="119"/>
      <c r="F78" s="119"/>
      <c r="G78" s="119"/>
      <c r="H78" s="119"/>
      <c r="I78" s="120"/>
      <c r="J78" s="137" t="s">
        <v>40</v>
      </c>
      <c r="K78" s="95" t="s">
        <v>26</v>
      </c>
      <c r="L78" s="96"/>
      <c r="M78" s="97"/>
      <c r="N78" s="95" t="s">
        <v>41</v>
      </c>
      <c r="O78" s="96"/>
      <c r="P78" s="97"/>
      <c r="Q78" s="95" t="s">
        <v>25</v>
      </c>
      <c r="R78" s="96"/>
      <c r="S78" s="97"/>
      <c r="T78" s="130" t="s">
        <v>24</v>
      </c>
    </row>
    <row r="79" spans="1:25" x14ac:dyDescent="0.2">
      <c r="A79" s="132"/>
      <c r="B79" s="121"/>
      <c r="C79" s="122"/>
      <c r="D79" s="122"/>
      <c r="E79" s="122"/>
      <c r="F79" s="122"/>
      <c r="G79" s="122"/>
      <c r="H79" s="122"/>
      <c r="I79" s="123"/>
      <c r="J79" s="138"/>
      <c r="K79" s="98"/>
      <c r="L79" s="99"/>
      <c r="M79" s="100"/>
      <c r="N79" s="98"/>
      <c r="O79" s="99"/>
      <c r="P79" s="100"/>
      <c r="Q79" s="98"/>
      <c r="R79" s="99"/>
      <c r="S79" s="100"/>
      <c r="T79" s="130"/>
    </row>
    <row r="80" spans="1:25" x14ac:dyDescent="0.2">
      <c r="A80" s="133"/>
      <c r="B80" s="124"/>
      <c r="C80" s="125"/>
      <c r="D80" s="125"/>
      <c r="E80" s="125"/>
      <c r="F80" s="125"/>
      <c r="G80" s="125"/>
      <c r="H80" s="125"/>
      <c r="I80" s="126"/>
      <c r="J80" s="139"/>
      <c r="K80" s="3" t="s">
        <v>30</v>
      </c>
      <c r="L80" s="3" t="s">
        <v>31</v>
      </c>
      <c r="M80" s="3" t="s">
        <v>32</v>
      </c>
      <c r="N80" s="3" t="s">
        <v>36</v>
      </c>
      <c r="O80" s="3" t="s">
        <v>7</v>
      </c>
      <c r="P80" s="3" t="s">
        <v>33</v>
      </c>
      <c r="Q80" s="3" t="s">
        <v>34</v>
      </c>
      <c r="R80" s="3" t="s">
        <v>30</v>
      </c>
      <c r="S80" s="3" t="s">
        <v>35</v>
      </c>
      <c r="T80" s="130"/>
    </row>
    <row r="81" spans="1:23" ht="19.7" customHeight="1" x14ac:dyDescent="0.2">
      <c r="A81" s="57" t="s">
        <v>164</v>
      </c>
      <c r="B81" s="101" t="s">
        <v>165</v>
      </c>
      <c r="C81" s="102"/>
      <c r="D81" s="102"/>
      <c r="E81" s="102"/>
      <c r="F81" s="102"/>
      <c r="G81" s="102"/>
      <c r="H81" s="102"/>
      <c r="I81" s="103"/>
      <c r="J81" s="13">
        <v>5</v>
      </c>
      <c r="K81" s="13">
        <v>2</v>
      </c>
      <c r="L81" s="13">
        <v>0</v>
      </c>
      <c r="M81" s="13">
        <v>3</v>
      </c>
      <c r="N81" s="58">
        <f t="shared" ref="N81:N87" si="18">K81+L81+M81</f>
        <v>5</v>
      </c>
      <c r="O81" s="59">
        <f t="shared" ref="O81:O87" si="19">P81-N81</f>
        <v>4</v>
      </c>
      <c r="P81" s="59">
        <f t="shared" ref="P81:P87" si="20">ROUND(PRODUCT(J81,25)/14,0)</f>
        <v>9</v>
      </c>
      <c r="Q81" s="60" t="s">
        <v>34</v>
      </c>
      <c r="R81" s="13"/>
      <c r="S81" s="13"/>
      <c r="T81" s="13" t="s">
        <v>146</v>
      </c>
    </row>
    <row r="82" spans="1:23" ht="28.35" customHeight="1" x14ac:dyDescent="0.2">
      <c r="A82" s="57" t="s">
        <v>166</v>
      </c>
      <c r="B82" s="101" t="s">
        <v>167</v>
      </c>
      <c r="C82" s="102"/>
      <c r="D82" s="102"/>
      <c r="E82" s="102"/>
      <c r="F82" s="102"/>
      <c r="G82" s="102"/>
      <c r="H82" s="102"/>
      <c r="I82" s="103"/>
      <c r="J82" s="13">
        <v>5</v>
      </c>
      <c r="K82" s="13">
        <v>2</v>
      </c>
      <c r="L82" s="13">
        <v>1</v>
      </c>
      <c r="M82" s="13">
        <v>0</v>
      </c>
      <c r="N82" s="58">
        <f t="shared" si="18"/>
        <v>3</v>
      </c>
      <c r="O82" s="59">
        <f t="shared" si="19"/>
        <v>6</v>
      </c>
      <c r="P82" s="59">
        <f t="shared" si="20"/>
        <v>9</v>
      </c>
      <c r="Q82" s="60" t="s">
        <v>34</v>
      </c>
      <c r="R82" s="13"/>
      <c r="S82" s="13"/>
      <c r="T82" s="13" t="s">
        <v>146</v>
      </c>
    </row>
    <row r="83" spans="1:23" ht="19.7" customHeight="1" x14ac:dyDescent="0.2">
      <c r="A83" s="57" t="s">
        <v>168</v>
      </c>
      <c r="B83" s="101" t="s">
        <v>169</v>
      </c>
      <c r="C83" s="102"/>
      <c r="D83" s="102"/>
      <c r="E83" s="102"/>
      <c r="F83" s="102"/>
      <c r="G83" s="102"/>
      <c r="H83" s="102"/>
      <c r="I83" s="103"/>
      <c r="J83" s="13">
        <v>5</v>
      </c>
      <c r="K83" s="13">
        <v>2</v>
      </c>
      <c r="L83" s="13">
        <v>1</v>
      </c>
      <c r="M83" s="13">
        <v>0</v>
      </c>
      <c r="N83" s="58">
        <f t="shared" si="18"/>
        <v>3</v>
      </c>
      <c r="O83" s="59">
        <f t="shared" si="19"/>
        <v>6</v>
      </c>
      <c r="P83" s="59">
        <f t="shared" si="20"/>
        <v>9</v>
      </c>
      <c r="Q83" s="60" t="s">
        <v>34</v>
      </c>
      <c r="R83" s="13"/>
      <c r="S83" s="13"/>
      <c r="T83" s="13" t="s">
        <v>146</v>
      </c>
    </row>
    <row r="84" spans="1:23" ht="28.35" customHeight="1" x14ac:dyDescent="0.2">
      <c r="A84" s="57" t="s">
        <v>170</v>
      </c>
      <c r="B84" s="101" t="s">
        <v>171</v>
      </c>
      <c r="C84" s="102"/>
      <c r="D84" s="102"/>
      <c r="E84" s="102"/>
      <c r="F84" s="102"/>
      <c r="G84" s="102"/>
      <c r="H84" s="102"/>
      <c r="I84" s="103"/>
      <c r="J84" s="13">
        <v>3</v>
      </c>
      <c r="K84" s="13">
        <v>0</v>
      </c>
      <c r="L84" s="13">
        <v>3</v>
      </c>
      <c r="M84" s="13">
        <v>0</v>
      </c>
      <c r="N84" s="58">
        <f t="shared" si="18"/>
        <v>3</v>
      </c>
      <c r="O84" s="59">
        <f t="shared" si="19"/>
        <v>2</v>
      </c>
      <c r="P84" s="59">
        <f t="shared" si="20"/>
        <v>5</v>
      </c>
      <c r="Q84" s="60"/>
      <c r="R84" s="13" t="s">
        <v>30</v>
      </c>
      <c r="S84" s="13"/>
      <c r="T84" s="13" t="s">
        <v>149</v>
      </c>
    </row>
    <row r="85" spans="1:23" ht="28.35" customHeight="1" x14ac:dyDescent="0.2">
      <c r="A85" s="57" t="s">
        <v>172</v>
      </c>
      <c r="B85" s="101" t="s">
        <v>283</v>
      </c>
      <c r="C85" s="102"/>
      <c r="D85" s="102"/>
      <c r="E85" s="102"/>
      <c r="F85" s="102"/>
      <c r="G85" s="102"/>
      <c r="H85" s="102"/>
      <c r="I85" s="103"/>
      <c r="J85" s="13">
        <v>4</v>
      </c>
      <c r="K85" s="13">
        <v>0</v>
      </c>
      <c r="L85" s="13">
        <v>0</v>
      </c>
      <c r="M85" s="13">
        <v>7</v>
      </c>
      <c r="N85" s="58">
        <f t="shared" si="18"/>
        <v>7</v>
      </c>
      <c r="O85" s="59">
        <f t="shared" si="19"/>
        <v>0</v>
      </c>
      <c r="P85" s="59">
        <f t="shared" si="20"/>
        <v>7</v>
      </c>
      <c r="Q85" s="60"/>
      <c r="R85" s="13" t="s">
        <v>30</v>
      </c>
      <c r="S85" s="13"/>
      <c r="T85" s="13" t="s">
        <v>146</v>
      </c>
    </row>
    <row r="86" spans="1:23" ht="19.7" customHeight="1" x14ac:dyDescent="0.2">
      <c r="A86" s="57" t="s">
        <v>174</v>
      </c>
      <c r="B86" s="278" t="s">
        <v>175</v>
      </c>
      <c r="C86" s="279"/>
      <c r="D86" s="279"/>
      <c r="E86" s="279"/>
      <c r="F86" s="279"/>
      <c r="G86" s="279"/>
      <c r="H86" s="279"/>
      <c r="I86" s="280"/>
      <c r="J86" s="13">
        <v>4</v>
      </c>
      <c r="K86" s="13">
        <v>2</v>
      </c>
      <c r="L86" s="13">
        <v>1</v>
      </c>
      <c r="M86" s="13">
        <v>0</v>
      </c>
      <c r="N86" s="58">
        <f t="shared" si="18"/>
        <v>3</v>
      </c>
      <c r="O86" s="59">
        <f t="shared" si="19"/>
        <v>4</v>
      </c>
      <c r="P86" s="59">
        <f t="shared" si="20"/>
        <v>7</v>
      </c>
      <c r="Q86" s="60" t="s">
        <v>34</v>
      </c>
      <c r="R86" s="13"/>
      <c r="S86" s="13"/>
      <c r="T86" s="13" t="s">
        <v>146</v>
      </c>
    </row>
    <row r="87" spans="1:23" ht="19.7" customHeight="1" x14ac:dyDescent="0.2">
      <c r="A87" s="57" t="s">
        <v>174</v>
      </c>
      <c r="B87" s="278" t="s">
        <v>176</v>
      </c>
      <c r="C87" s="279"/>
      <c r="D87" s="279"/>
      <c r="E87" s="279"/>
      <c r="F87" s="279"/>
      <c r="G87" s="279"/>
      <c r="H87" s="279"/>
      <c r="I87" s="280"/>
      <c r="J87" s="13">
        <v>4</v>
      </c>
      <c r="K87" s="13">
        <v>2</v>
      </c>
      <c r="L87" s="13">
        <v>1</v>
      </c>
      <c r="M87" s="13">
        <v>0</v>
      </c>
      <c r="N87" s="58">
        <f t="shared" si="18"/>
        <v>3</v>
      </c>
      <c r="O87" s="59">
        <f t="shared" si="19"/>
        <v>4</v>
      </c>
      <c r="P87" s="59">
        <f t="shared" si="20"/>
        <v>7</v>
      </c>
      <c r="Q87" s="60" t="s">
        <v>34</v>
      </c>
      <c r="R87" s="13"/>
      <c r="S87" s="13"/>
      <c r="T87" s="13" t="s">
        <v>146</v>
      </c>
    </row>
    <row r="88" spans="1:23" x14ac:dyDescent="0.2">
      <c r="A88" s="10" t="s">
        <v>27</v>
      </c>
      <c r="B88" s="134"/>
      <c r="C88" s="135"/>
      <c r="D88" s="135"/>
      <c r="E88" s="135"/>
      <c r="F88" s="135"/>
      <c r="G88" s="135"/>
      <c r="H88" s="135"/>
      <c r="I88" s="136"/>
      <c r="J88" s="10">
        <f t="shared" ref="J88:P88" si="21">SUM(J81:J87)</f>
        <v>30</v>
      </c>
      <c r="K88" s="10">
        <f t="shared" si="21"/>
        <v>10</v>
      </c>
      <c r="L88" s="10">
        <f t="shared" si="21"/>
        <v>7</v>
      </c>
      <c r="M88" s="10">
        <f t="shared" si="21"/>
        <v>10</v>
      </c>
      <c r="N88" s="10">
        <f t="shared" si="21"/>
        <v>27</v>
      </c>
      <c r="O88" s="10">
        <f t="shared" si="21"/>
        <v>26</v>
      </c>
      <c r="P88" s="10">
        <f t="shared" si="21"/>
        <v>53</v>
      </c>
      <c r="Q88" s="10">
        <f>COUNTIF(Q81:Q87,"E")</f>
        <v>5</v>
      </c>
      <c r="R88" s="10">
        <f>COUNTIF(R81:R87,"C")</f>
        <v>2</v>
      </c>
      <c r="S88" s="10">
        <f>COUNTIF(S81:S87,"VP")</f>
        <v>0</v>
      </c>
      <c r="T88" s="45">
        <f>COUNTA(T81:T87)</f>
        <v>7</v>
      </c>
      <c r="U88" s="127" t="str">
        <f>IF(Q88&gt;=SUM(R88:S88),"Corect","E trebuie să fie cel puțin egal cu C+VP")</f>
        <v>Corect</v>
      </c>
      <c r="V88" s="128"/>
      <c r="W88" s="128"/>
    </row>
    <row r="89" spans="1:23" s="74" customFormat="1" x14ac:dyDescent="0.2">
      <c r="A89" s="80"/>
      <c r="B89" s="80"/>
      <c r="C89" s="80"/>
      <c r="D89" s="80"/>
      <c r="E89" s="80"/>
      <c r="F89" s="80"/>
      <c r="G89" s="80"/>
      <c r="H89" s="80"/>
      <c r="I89" s="80"/>
      <c r="J89" s="80"/>
      <c r="K89" s="80"/>
      <c r="L89" s="80"/>
      <c r="M89" s="80"/>
      <c r="N89" s="80"/>
      <c r="O89" s="80"/>
      <c r="P89" s="80"/>
      <c r="Q89" s="80"/>
      <c r="R89" s="80"/>
      <c r="S89" s="80"/>
      <c r="T89" s="81"/>
      <c r="U89" s="82"/>
    </row>
    <row r="90" spans="1:23" x14ac:dyDescent="0.2">
      <c r="A90" s="63" t="s">
        <v>261</v>
      </c>
    </row>
    <row r="92" spans="1:23" x14ac:dyDescent="0.2">
      <c r="A92" s="118" t="s">
        <v>45</v>
      </c>
      <c r="B92" s="119"/>
      <c r="C92" s="119"/>
      <c r="D92" s="119"/>
      <c r="E92" s="119"/>
      <c r="F92" s="119"/>
      <c r="G92" s="119"/>
      <c r="H92" s="119"/>
      <c r="I92" s="119"/>
      <c r="J92" s="119"/>
      <c r="K92" s="119"/>
      <c r="L92" s="119"/>
      <c r="M92" s="119"/>
      <c r="N92" s="119"/>
      <c r="O92" s="119"/>
      <c r="P92" s="119"/>
      <c r="Q92" s="119"/>
      <c r="R92" s="119"/>
      <c r="S92" s="119"/>
      <c r="T92" s="120"/>
    </row>
    <row r="93" spans="1:23" x14ac:dyDescent="0.2">
      <c r="A93" s="121"/>
      <c r="B93" s="122"/>
      <c r="C93" s="122"/>
      <c r="D93" s="122"/>
      <c r="E93" s="122"/>
      <c r="F93" s="122"/>
      <c r="G93" s="122"/>
      <c r="H93" s="122"/>
      <c r="I93" s="122"/>
      <c r="J93" s="122"/>
      <c r="K93" s="122"/>
      <c r="L93" s="122"/>
      <c r="M93" s="122"/>
      <c r="N93" s="122"/>
      <c r="O93" s="122"/>
      <c r="P93" s="122"/>
      <c r="Q93" s="122"/>
      <c r="R93" s="122"/>
      <c r="S93" s="122"/>
      <c r="T93" s="123"/>
    </row>
    <row r="94" spans="1:23" x14ac:dyDescent="0.2">
      <c r="A94" s="131" t="s">
        <v>29</v>
      </c>
      <c r="B94" s="118" t="s">
        <v>28</v>
      </c>
      <c r="C94" s="119"/>
      <c r="D94" s="119"/>
      <c r="E94" s="119"/>
      <c r="F94" s="119"/>
      <c r="G94" s="119"/>
      <c r="H94" s="119"/>
      <c r="I94" s="120"/>
      <c r="J94" s="137" t="s">
        <v>40</v>
      </c>
      <c r="K94" s="95" t="s">
        <v>26</v>
      </c>
      <c r="L94" s="96"/>
      <c r="M94" s="97"/>
      <c r="N94" s="95" t="s">
        <v>41</v>
      </c>
      <c r="O94" s="96"/>
      <c r="P94" s="97"/>
      <c r="Q94" s="130" t="s">
        <v>25</v>
      </c>
      <c r="R94" s="130"/>
      <c r="S94" s="130"/>
      <c r="T94" s="130" t="s">
        <v>24</v>
      </c>
    </row>
    <row r="95" spans="1:23" x14ac:dyDescent="0.2">
      <c r="A95" s="132"/>
      <c r="B95" s="121"/>
      <c r="C95" s="122"/>
      <c r="D95" s="122"/>
      <c r="E95" s="122"/>
      <c r="F95" s="122"/>
      <c r="G95" s="122"/>
      <c r="H95" s="122"/>
      <c r="I95" s="123"/>
      <c r="J95" s="138"/>
      <c r="K95" s="98"/>
      <c r="L95" s="99"/>
      <c r="M95" s="100"/>
      <c r="N95" s="98"/>
      <c r="O95" s="99"/>
      <c r="P95" s="100"/>
      <c r="Q95" s="130"/>
      <c r="R95" s="130"/>
      <c r="S95" s="130"/>
      <c r="T95" s="130"/>
    </row>
    <row r="96" spans="1:23" x14ac:dyDescent="0.2">
      <c r="A96" s="133"/>
      <c r="B96" s="124"/>
      <c r="C96" s="125"/>
      <c r="D96" s="125"/>
      <c r="E96" s="125"/>
      <c r="F96" s="125"/>
      <c r="G96" s="125"/>
      <c r="H96" s="125"/>
      <c r="I96" s="126"/>
      <c r="J96" s="139"/>
      <c r="K96" s="3" t="s">
        <v>30</v>
      </c>
      <c r="L96" s="3" t="s">
        <v>31</v>
      </c>
      <c r="M96" s="3" t="s">
        <v>32</v>
      </c>
      <c r="N96" s="3" t="s">
        <v>36</v>
      </c>
      <c r="O96" s="3" t="s">
        <v>7</v>
      </c>
      <c r="P96" s="3" t="s">
        <v>33</v>
      </c>
      <c r="Q96" s="3" t="s">
        <v>34</v>
      </c>
      <c r="R96" s="3" t="s">
        <v>30</v>
      </c>
      <c r="S96" s="3" t="s">
        <v>35</v>
      </c>
      <c r="T96" s="130"/>
    </row>
    <row r="97" spans="1:23" ht="19.7" customHeight="1" x14ac:dyDescent="0.2">
      <c r="A97" s="17" t="s">
        <v>177</v>
      </c>
      <c r="B97" s="105" t="s">
        <v>178</v>
      </c>
      <c r="C97" s="106"/>
      <c r="D97" s="106"/>
      <c r="E97" s="106"/>
      <c r="F97" s="106"/>
      <c r="G97" s="106"/>
      <c r="H97" s="106"/>
      <c r="I97" s="107"/>
      <c r="J97" s="6">
        <v>4</v>
      </c>
      <c r="K97" s="6">
        <v>2</v>
      </c>
      <c r="L97" s="6">
        <v>0</v>
      </c>
      <c r="M97" s="6">
        <v>2</v>
      </c>
      <c r="N97" s="8">
        <f>K97+L97+M97</f>
        <v>4</v>
      </c>
      <c r="O97" s="9">
        <f>P97-N97</f>
        <v>3</v>
      </c>
      <c r="P97" s="9">
        <f>ROUND(PRODUCT(J97,25)/14,0)</f>
        <v>7</v>
      </c>
      <c r="Q97" s="12" t="s">
        <v>34</v>
      </c>
      <c r="R97" s="6"/>
      <c r="S97" s="13"/>
      <c r="T97" s="6" t="s">
        <v>146</v>
      </c>
    </row>
    <row r="98" spans="1:23" ht="19.7" customHeight="1" x14ac:dyDescent="0.2">
      <c r="A98" s="17" t="s">
        <v>179</v>
      </c>
      <c r="B98" s="105" t="s">
        <v>282</v>
      </c>
      <c r="C98" s="106"/>
      <c r="D98" s="106"/>
      <c r="E98" s="106"/>
      <c r="F98" s="106"/>
      <c r="G98" s="106"/>
      <c r="H98" s="106"/>
      <c r="I98" s="107"/>
      <c r="J98" s="6">
        <v>4</v>
      </c>
      <c r="K98" s="6">
        <v>2</v>
      </c>
      <c r="L98" s="6">
        <v>1</v>
      </c>
      <c r="M98" s="6">
        <v>0</v>
      </c>
      <c r="N98" s="8">
        <f t="shared" ref="N98:N104" si="22">K98+L98+M98</f>
        <v>3</v>
      </c>
      <c r="O98" s="9">
        <f t="shared" ref="O98:O104" si="23">P98-N98</f>
        <v>4</v>
      </c>
      <c r="P98" s="9">
        <f t="shared" ref="P98:P104" si="24">ROUND(PRODUCT(J98,25)/14,0)</f>
        <v>7</v>
      </c>
      <c r="Q98" s="12" t="s">
        <v>34</v>
      </c>
      <c r="R98" s="6"/>
      <c r="S98" s="13"/>
      <c r="T98" s="6" t="s">
        <v>139</v>
      </c>
    </row>
    <row r="99" spans="1:23" ht="19.7" customHeight="1" x14ac:dyDescent="0.2">
      <c r="A99" s="17" t="s">
        <v>180</v>
      </c>
      <c r="B99" s="105" t="s">
        <v>181</v>
      </c>
      <c r="C99" s="106"/>
      <c r="D99" s="106"/>
      <c r="E99" s="106"/>
      <c r="F99" s="106"/>
      <c r="G99" s="106"/>
      <c r="H99" s="106"/>
      <c r="I99" s="107"/>
      <c r="J99" s="6">
        <v>4</v>
      </c>
      <c r="K99" s="6">
        <v>2</v>
      </c>
      <c r="L99" s="6">
        <v>1</v>
      </c>
      <c r="M99" s="6">
        <v>0</v>
      </c>
      <c r="N99" s="8">
        <f t="shared" si="22"/>
        <v>3</v>
      </c>
      <c r="O99" s="9">
        <f t="shared" si="23"/>
        <v>4</v>
      </c>
      <c r="P99" s="9">
        <f t="shared" si="24"/>
        <v>7</v>
      </c>
      <c r="Q99" s="12" t="s">
        <v>34</v>
      </c>
      <c r="R99" s="6"/>
      <c r="S99" s="13"/>
      <c r="T99" s="6" t="s">
        <v>146</v>
      </c>
    </row>
    <row r="100" spans="1:23" ht="19.7" customHeight="1" x14ac:dyDescent="0.2">
      <c r="A100" s="17" t="s">
        <v>182</v>
      </c>
      <c r="B100" s="105" t="s">
        <v>183</v>
      </c>
      <c r="C100" s="106"/>
      <c r="D100" s="106"/>
      <c r="E100" s="106"/>
      <c r="F100" s="106"/>
      <c r="G100" s="106"/>
      <c r="H100" s="106"/>
      <c r="I100" s="107"/>
      <c r="J100" s="6">
        <v>3</v>
      </c>
      <c r="K100" s="6">
        <v>2</v>
      </c>
      <c r="L100" s="6">
        <v>1</v>
      </c>
      <c r="M100" s="6">
        <v>0</v>
      </c>
      <c r="N100" s="8">
        <f t="shared" si="22"/>
        <v>3</v>
      </c>
      <c r="O100" s="9">
        <f t="shared" si="23"/>
        <v>2</v>
      </c>
      <c r="P100" s="9">
        <f t="shared" si="24"/>
        <v>5</v>
      </c>
      <c r="Q100" s="12" t="s">
        <v>34</v>
      </c>
      <c r="R100" s="6"/>
      <c r="S100" s="13"/>
      <c r="T100" s="6" t="s">
        <v>146</v>
      </c>
    </row>
    <row r="101" spans="1:23" ht="19.7" customHeight="1" x14ac:dyDescent="0.2">
      <c r="A101" s="17" t="s">
        <v>184</v>
      </c>
      <c r="B101" s="105" t="s">
        <v>185</v>
      </c>
      <c r="C101" s="106"/>
      <c r="D101" s="106"/>
      <c r="E101" s="106"/>
      <c r="F101" s="106"/>
      <c r="G101" s="106"/>
      <c r="H101" s="106"/>
      <c r="I101" s="107"/>
      <c r="J101" s="6">
        <v>3</v>
      </c>
      <c r="K101" s="6">
        <v>2</v>
      </c>
      <c r="L101" s="6">
        <v>0</v>
      </c>
      <c r="M101" s="6">
        <v>0</v>
      </c>
      <c r="N101" s="8">
        <f t="shared" si="22"/>
        <v>2</v>
      </c>
      <c r="O101" s="9">
        <f t="shared" si="23"/>
        <v>3</v>
      </c>
      <c r="P101" s="9">
        <f t="shared" si="24"/>
        <v>5</v>
      </c>
      <c r="Q101" s="12" t="s">
        <v>34</v>
      </c>
      <c r="R101" s="6"/>
      <c r="S101" s="13"/>
      <c r="T101" s="6" t="s">
        <v>149</v>
      </c>
    </row>
    <row r="102" spans="1:23" ht="28.35" customHeight="1" x14ac:dyDescent="0.2">
      <c r="A102" s="17" t="s">
        <v>186</v>
      </c>
      <c r="B102" s="101" t="s">
        <v>284</v>
      </c>
      <c r="C102" s="102"/>
      <c r="D102" s="102"/>
      <c r="E102" s="102"/>
      <c r="F102" s="102"/>
      <c r="G102" s="102"/>
      <c r="H102" s="102"/>
      <c r="I102" s="103"/>
      <c r="J102" s="6">
        <v>4</v>
      </c>
      <c r="K102" s="6">
        <v>0</v>
      </c>
      <c r="L102" s="6">
        <v>0</v>
      </c>
      <c r="M102" s="6">
        <v>7</v>
      </c>
      <c r="N102" s="8">
        <f t="shared" si="22"/>
        <v>7</v>
      </c>
      <c r="O102" s="9">
        <f t="shared" si="23"/>
        <v>0</v>
      </c>
      <c r="P102" s="9">
        <f t="shared" si="24"/>
        <v>7</v>
      </c>
      <c r="Q102" s="12"/>
      <c r="R102" s="6" t="s">
        <v>30</v>
      </c>
      <c r="S102" s="13"/>
      <c r="T102" s="6" t="s">
        <v>146</v>
      </c>
    </row>
    <row r="103" spans="1:23" ht="19.7" customHeight="1" x14ac:dyDescent="0.2">
      <c r="A103" s="17" t="s">
        <v>188</v>
      </c>
      <c r="B103" s="105" t="s">
        <v>189</v>
      </c>
      <c r="C103" s="106"/>
      <c r="D103" s="106"/>
      <c r="E103" s="106"/>
      <c r="F103" s="106"/>
      <c r="G103" s="106"/>
      <c r="H103" s="106"/>
      <c r="I103" s="107"/>
      <c r="J103" s="6">
        <v>4</v>
      </c>
      <c r="K103" s="6">
        <v>2</v>
      </c>
      <c r="L103" s="6">
        <v>1</v>
      </c>
      <c r="M103" s="6">
        <v>0</v>
      </c>
      <c r="N103" s="8">
        <f t="shared" si="22"/>
        <v>3</v>
      </c>
      <c r="O103" s="9">
        <f t="shared" si="23"/>
        <v>4</v>
      </c>
      <c r="P103" s="9">
        <f t="shared" si="24"/>
        <v>7</v>
      </c>
      <c r="Q103" s="12" t="s">
        <v>34</v>
      </c>
      <c r="R103" s="6"/>
      <c r="S103" s="13"/>
      <c r="T103" s="6" t="s">
        <v>146</v>
      </c>
    </row>
    <row r="104" spans="1:23" ht="19.7" customHeight="1" x14ac:dyDescent="0.2">
      <c r="A104" s="17" t="s">
        <v>188</v>
      </c>
      <c r="B104" s="105" t="s">
        <v>190</v>
      </c>
      <c r="C104" s="106"/>
      <c r="D104" s="106"/>
      <c r="E104" s="106"/>
      <c r="F104" s="106"/>
      <c r="G104" s="106"/>
      <c r="H104" s="106"/>
      <c r="I104" s="107"/>
      <c r="J104" s="6">
        <v>4</v>
      </c>
      <c r="K104" s="6">
        <v>2</v>
      </c>
      <c r="L104" s="6">
        <v>1</v>
      </c>
      <c r="M104" s="6">
        <v>0</v>
      </c>
      <c r="N104" s="8">
        <f t="shared" si="22"/>
        <v>3</v>
      </c>
      <c r="O104" s="9">
        <f t="shared" si="23"/>
        <v>4</v>
      </c>
      <c r="P104" s="9">
        <f t="shared" si="24"/>
        <v>7</v>
      </c>
      <c r="Q104" s="12" t="s">
        <v>34</v>
      </c>
      <c r="R104" s="6"/>
      <c r="S104" s="13"/>
      <c r="T104" s="6" t="s">
        <v>146</v>
      </c>
    </row>
    <row r="105" spans="1:23" x14ac:dyDescent="0.2">
      <c r="A105" s="10" t="s">
        <v>27</v>
      </c>
      <c r="B105" s="134"/>
      <c r="C105" s="135"/>
      <c r="D105" s="135"/>
      <c r="E105" s="135"/>
      <c r="F105" s="135"/>
      <c r="G105" s="135"/>
      <c r="H105" s="135"/>
      <c r="I105" s="136"/>
      <c r="J105" s="10">
        <f t="shared" ref="J105:P105" si="25">SUM(J97:J104)</f>
        <v>30</v>
      </c>
      <c r="K105" s="10">
        <f t="shared" si="25"/>
        <v>14</v>
      </c>
      <c r="L105" s="10">
        <f t="shared" si="25"/>
        <v>5</v>
      </c>
      <c r="M105" s="10">
        <f t="shared" si="25"/>
        <v>9</v>
      </c>
      <c r="N105" s="10">
        <f t="shared" si="25"/>
        <v>28</v>
      </c>
      <c r="O105" s="10">
        <f t="shared" si="25"/>
        <v>24</v>
      </c>
      <c r="P105" s="10">
        <f t="shared" si="25"/>
        <v>52</v>
      </c>
      <c r="Q105" s="10">
        <f>COUNTIF(Q97:Q104,"E")</f>
        <v>7</v>
      </c>
      <c r="R105" s="10">
        <f>COUNTIF(R97:R104,"C")</f>
        <v>1</v>
      </c>
      <c r="S105" s="10">
        <f>COUNTIF(S97:S104,"VP")</f>
        <v>0</v>
      </c>
      <c r="T105" s="45">
        <f>COUNTA(T97:T104)</f>
        <v>8</v>
      </c>
      <c r="U105" s="127" t="str">
        <f>IF(Q105&gt;=SUM(R105:S105),"Corect","E trebuie să fie cel puțin egal cu C+VP")</f>
        <v>Corect</v>
      </c>
      <c r="V105" s="128"/>
      <c r="W105" s="128"/>
    </row>
    <row r="106" spans="1:23" s="74" customFormat="1" x14ac:dyDescent="0.2">
      <c r="A106" s="80"/>
      <c r="B106" s="80"/>
      <c r="C106" s="80"/>
      <c r="D106" s="80"/>
      <c r="E106" s="80"/>
      <c r="F106" s="80"/>
      <c r="G106" s="80"/>
      <c r="H106" s="80"/>
      <c r="I106" s="80"/>
      <c r="J106" s="80"/>
      <c r="K106" s="80"/>
      <c r="L106" s="80"/>
      <c r="M106" s="80"/>
      <c r="N106" s="80"/>
      <c r="O106" s="80"/>
      <c r="P106" s="80"/>
      <c r="Q106" s="80"/>
      <c r="R106" s="80"/>
      <c r="S106" s="80"/>
      <c r="T106" s="81"/>
      <c r="U106" s="82"/>
    </row>
    <row r="107" spans="1:23" x14ac:dyDescent="0.2">
      <c r="A107" s="63" t="s">
        <v>260</v>
      </c>
      <c r="B107" s="29"/>
      <c r="C107" s="29"/>
      <c r="D107" s="29"/>
      <c r="E107" s="29"/>
      <c r="F107" s="29"/>
      <c r="G107" s="29"/>
      <c r="H107" s="29"/>
      <c r="I107" s="29"/>
      <c r="J107" s="29"/>
      <c r="K107" s="29"/>
      <c r="L107" s="29"/>
      <c r="M107" s="29"/>
      <c r="N107" s="29"/>
      <c r="O107" s="29"/>
      <c r="P107" s="29"/>
      <c r="Q107" s="29"/>
      <c r="R107" s="29"/>
      <c r="S107" s="29"/>
      <c r="T107" s="62"/>
    </row>
    <row r="108" spans="1:23" x14ac:dyDescent="0.2">
      <c r="A108" s="118" t="s">
        <v>46</v>
      </c>
      <c r="B108" s="119"/>
      <c r="C108" s="119"/>
      <c r="D108" s="119"/>
      <c r="E108" s="119"/>
      <c r="F108" s="119"/>
      <c r="G108" s="119"/>
      <c r="H108" s="119"/>
      <c r="I108" s="119"/>
      <c r="J108" s="119"/>
      <c r="K108" s="119"/>
      <c r="L108" s="119"/>
      <c r="M108" s="119"/>
      <c r="N108" s="119"/>
      <c r="O108" s="119"/>
      <c r="P108" s="119"/>
      <c r="Q108" s="119"/>
      <c r="R108" s="119"/>
      <c r="S108" s="119"/>
      <c r="T108" s="120"/>
    </row>
    <row r="109" spans="1:23" x14ac:dyDescent="0.2">
      <c r="A109" s="121"/>
      <c r="B109" s="122"/>
      <c r="C109" s="122"/>
      <c r="D109" s="122"/>
      <c r="E109" s="122"/>
      <c r="F109" s="122"/>
      <c r="G109" s="122"/>
      <c r="H109" s="122"/>
      <c r="I109" s="122"/>
      <c r="J109" s="122"/>
      <c r="K109" s="122"/>
      <c r="L109" s="122"/>
      <c r="M109" s="122"/>
      <c r="N109" s="122"/>
      <c r="O109" s="122"/>
      <c r="P109" s="122"/>
      <c r="Q109" s="122"/>
      <c r="R109" s="122"/>
      <c r="S109" s="122"/>
      <c r="T109" s="123"/>
    </row>
    <row r="110" spans="1:23" x14ac:dyDescent="0.2">
      <c r="A110" s="131" t="s">
        <v>29</v>
      </c>
      <c r="B110" s="118" t="s">
        <v>28</v>
      </c>
      <c r="C110" s="119"/>
      <c r="D110" s="119"/>
      <c r="E110" s="119"/>
      <c r="F110" s="119"/>
      <c r="G110" s="119"/>
      <c r="H110" s="119"/>
      <c r="I110" s="120"/>
      <c r="J110" s="137" t="s">
        <v>40</v>
      </c>
      <c r="K110" s="95" t="s">
        <v>26</v>
      </c>
      <c r="L110" s="96"/>
      <c r="M110" s="97"/>
      <c r="N110" s="95" t="s">
        <v>41</v>
      </c>
      <c r="O110" s="96"/>
      <c r="P110" s="97"/>
      <c r="Q110" s="95" t="s">
        <v>25</v>
      </c>
      <c r="R110" s="96"/>
      <c r="S110" s="97"/>
      <c r="T110" s="130" t="s">
        <v>24</v>
      </c>
    </row>
    <row r="111" spans="1:23" x14ac:dyDescent="0.2">
      <c r="A111" s="132"/>
      <c r="B111" s="121"/>
      <c r="C111" s="122"/>
      <c r="D111" s="122"/>
      <c r="E111" s="122"/>
      <c r="F111" s="122"/>
      <c r="G111" s="122"/>
      <c r="H111" s="122"/>
      <c r="I111" s="123"/>
      <c r="J111" s="138"/>
      <c r="K111" s="98"/>
      <c r="L111" s="99"/>
      <c r="M111" s="100"/>
      <c r="N111" s="98"/>
      <c r="O111" s="99"/>
      <c r="P111" s="100"/>
      <c r="Q111" s="98"/>
      <c r="R111" s="99"/>
      <c r="S111" s="100"/>
      <c r="T111" s="130"/>
    </row>
    <row r="112" spans="1:23" x14ac:dyDescent="0.2">
      <c r="A112" s="133"/>
      <c r="B112" s="124"/>
      <c r="C112" s="125"/>
      <c r="D112" s="125"/>
      <c r="E112" s="125"/>
      <c r="F112" s="125"/>
      <c r="G112" s="125"/>
      <c r="H112" s="125"/>
      <c r="I112" s="126"/>
      <c r="J112" s="139"/>
      <c r="K112" s="3" t="s">
        <v>30</v>
      </c>
      <c r="L112" s="3" t="s">
        <v>31</v>
      </c>
      <c r="M112" s="3" t="s">
        <v>32</v>
      </c>
      <c r="N112" s="3" t="s">
        <v>36</v>
      </c>
      <c r="O112" s="3" t="s">
        <v>7</v>
      </c>
      <c r="P112" s="3" t="s">
        <v>33</v>
      </c>
      <c r="Q112" s="3" t="s">
        <v>34</v>
      </c>
      <c r="R112" s="3" t="s">
        <v>30</v>
      </c>
      <c r="S112" s="3" t="s">
        <v>35</v>
      </c>
      <c r="T112" s="130"/>
    </row>
    <row r="113" spans="1:23" ht="28.35" customHeight="1" x14ac:dyDescent="0.2">
      <c r="A113" s="17" t="s">
        <v>191</v>
      </c>
      <c r="B113" s="101" t="s">
        <v>192</v>
      </c>
      <c r="C113" s="102"/>
      <c r="D113" s="102"/>
      <c r="E113" s="102"/>
      <c r="F113" s="102"/>
      <c r="G113" s="102"/>
      <c r="H113" s="102"/>
      <c r="I113" s="103"/>
      <c r="J113" s="6">
        <v>5</v>
      </c>
      <c r="K113" s="6">
        <v>2</v>
      </c>
      <c r="L113" s="6">
        <v>2</v>
      </c>
      <c r="M113" s="6">
        <v>0</v>
      </c>
      <c r="N113" s="8">
        <f t="shared" ref="N113:N119" si="26">K113+L113+M113</f>
        <v>4</v>
      </c>
      <c r="O113" s="9">
        <f t="shared" ref="O113:O119" si="27">P113-N113</f>
        <v>5</v>
      </c>
      <c r="P113" s="9">
        <f t="shared" ref="P113:P119" si="28">ROUND(PRODUCT(J113,25)/14,0)</f>
        <v>9</v>
      </c>
      <c r="Q113" s="12" t="s">
        <v>34</v>
      </c>
      <c r="R113" s="6"/>
      <c r="S113" s="13"/>
      <c r="T113" s="6" t="s">
        <v>146</v>
      </c>
    </row>
    <row r="114" spans="1:23" ht="28.35" customHeight="1" x14ac:dyDescent="0.2">
      <c r="A114" s="17" t="s">
        <v>193</v>
      </c>
      <c r="B114" s="101" t="s">
        <v>194</v>
      </c>
      <c r="C114" s="102"/>
      <c r="D114" s="102"/>
      <c r="E114" s="102"/>
      <c r="F114" s="102"/>
      <c r="G114" s="102"/>
      <c r="H114" s="102"/>
      <c r="I114" s="103"/>
      <c r="J114" s="6">
        <v>5</v>
      </c>
      <c r="K114" s="6">
        <v>2</v>
      </c>
      <c r="L114" s="6">
        <v>1</v>
      </c>
      <c r="M114" s="6">
        <v>0</v>
      </c>
      <c r="N114" s="8">
        <f t="shared" si="26"/>
        <v>3</v>
      </c>
      <c r="O114" s="9">
        <f t="shared" si="27"/>
        <v>6</v>
      </c>
      <c r="P114" s="9">
        <f t="shared" si="28"/>
        <v>9</v>
      </c>
      <c r="Q114" s="12" t="s">
        <v>34</v>
      </c>
      <c r="R114" s="6"/>
      <c r="S114" s="13"/>
      <c r="T114" s="6" t="s">
        <v>139</v>
      </c>
    </row>
    <row r="115" spans="1:23" ht="19.7" customHeight="1" x14ac:dyDescent="0.2">
      <c r="A115" s="17" t="s">
        <v>195</v>
      </c>
      <c r="B115" s="105" t="s">
        <v>196</v>
      </c>
      <c r="C115" s="106"/>
      <c r="D115" s="106"/>
      <c r="E115" s="106"/>
      <c r="F115" s="106"/>
      <c r="G115" s="106"/>
      <c r="H115" s="106"/>
      <c r="I115" s="107"/>
      <c r="J115" s="6">
        <v>4</v>
      </c>
      <c r="K115" s="6">
        <v>2</v>
      </c>
      <c r="L115" s="6">
        <v>1</v>
      </c>
      <c r="M115" s="6">
        <v>0</v>
      </c>
      <c r="N115" s="8">
        <f t="shared" si="26"/>
        <v>3</v>
      </c>
      <c r="O115" s="9">
        <f t="shared" si="27"/>
        <v>4</v>
      </c>
      <c r="P115" s="9">
        <f t="shared" si="28"/>
        <v>7</v>
      </c>
      <c r="Q115" s="12" t="s">
        <v>34</v>
      </c>
      <c r="R115" s="6"/>
      <c r="S115" s="13"/>
      <c r="T115" s="6" t="s">
        <v>146</v>
      </c>
    </row>
    <row r="116" spans="1:23" ht="28.35" customHeight="1" x14ac:dyDescent="0.2">
      <c r="A116" s="17" t="s">
        <v>197</v>
      </c>
      <c r="B116" s="255" t="s">
        <v>198</v>
      </c>
      <c r="C116" s="256"/>
      <c r="D116" s="256"/>
      <c r="E116" s="256"/>
      <c r="F116" s="256"/>
      <c r="G116" s="256"/>
      <c r="H116" s="256"/>
      <c r="I116" s="257"/>
      <c r="J116" s="6">
        <v>5</v>
      </c>
      <c r="K116" s="6">
        <v>2</v>
      </c>
      <c r="L116" s="6">
        <v>2</v>
      </c>
      <c r="M116" s="6">
        <v>0</v>
      </c>
      <c r="N116" s="8">
        <f t="shared" si="26"/>
        <v>4</v>
      </c>
      <c r="O116" s="9">
        <f t="shared" si="27"/>
        <v>5</v>
      </c>
      <c r="P116" s="9">
        <f t="shared" si="28"/>
        <v>9</v>
      </c>
      <c r="Q116" s="12" t="s">
        <v>34</v>
      </c>
      <c r="R116" s="6"/>
      <c r="S116" s="13"/>
      <c r="T116" s="6" t="s">
        <v>149</v>
      </c>
    </row>
    <row r="117" spans="1:23" ht="28.35" customHeight="1" x14ac:dyDescent="0.2">
      <c r="A117" s="17" t="s">
        <v>199</v>
      </c>
      <c r="B117" s="101" t="s">
        <v>200</v>
      </c>
      <c r="C117" s="102"/>
      <c r="D117" s="102"/>
      <c r="E117" s="102"/>
      <c r="F117" s="102"/>
      <c r="G117" s="102"/>
      <c r="H117" s="102"/>
      <c r="I117" s="103"/>
      <c r="J117" s="6">
        <v>3</v>
      </c>
      <c r="K117" s="6">
        <v>0</v>
      </c>
      <c r="L117" s="6">
        <v>2</v>
      </c>
      <c r="M117" s="6">
        <v>0</v>
      </c>
      <c r="N117" s="8">
        <f t="shared" si="26"/>
        <v>2</v>
      </c>
      <c r="O117" s="9">
        <f t="shared" si="27"/>
        <v>3</v>
      </c>
      <c r="P117" s="9">
        <f t="shared" si="28"/>
        <v>5</v>
      </c>
      <c r="Q117" s="12"/>
      <c r="R117" s="6" t="s">
        <v>30</v>
      </c>
      <c r="S117" s="13"/>
      <c r="T117" s="6" t="s">
        <v>146</v>
      </c>
    </row>
    <row r="118" spans="1:23" ht="19.7" customHeight="1" x14ac:dyDescent="0.2">
      <c r="A118" s="17" t="s">
        <v>201</v>
      </c>
      <c r="B118" s="105" t="s">
        <v>202</v>
      </c>
      <c r="C118" s="106"/>
      <c r="D118" s="106"/>
      <c r="E118" s="106"/>
      <c r="F118" s="106"/>
      <c r="G118" s="106"/>
      <c r="H118" s="106"/>
      <c r="I118" s="107"/>
      <c r="J118" s="6">
        <v>4</v>
      </c>
      <c r="K118" s="6">
        <v>2</v>
      </c>
      <c r="L118" s="6">
        <v>2</v>
      </c>
      <c r="M118" s="6">
        <v>0</v>
      </c>
      <c r="N118" s="8">
        <f t="shared" si="26"/>
        <v>4</v>
      </c>
      <c r="O118" s="9">
        <f t="shared" si="27"/>
        <v>3</v>
      </c>
      <c r="P118" s="9">
        <f t="shared" si="28"/>
        <v>7</v>
      </c>
      <c r="Q118" s="12" t="s">
        <v>34</v>
      </c>
      <c r="R118" s="6"/>
      <c r="S118" s="13"/>
      <c r="T118" s="6" t="s">
        <v>146</v>
      </c>
    </row>
    <row r="119" spans="1:23" ht="19.7" customHeight="1" x14ac:dyDescent="0.2">
      <c r="A119" s="17" t="s">
        <v>201</v>
      </c>
      <c r="B119" s="105" t="s">
        <v>203</v>
      </c>
      <c r="C119" s="106"/>
      <c r="D119" s="106"/>
      <c r="E119" s="106"/>
      <c r="F119" s="106"/>
      <c r="G119" s="106"/>
      <c r="H119" s="106"/>
      <c r="I119" s="107"/>
      <c r="J119" s="6">
        <v>4</v>
      </c>
      <c r="K119" s="6">
        <v>2</v>
      </c>
      <c r="L119" s="6">
        <v>2</v>
      </c>
      <c r="M119" s="6">
        <v>0</v>
      </c>
      <c r="N119" s="8">
        <f t="shared" si="26"/>
        <v>4</v>
      </c>
      <c r="O119" s="9">
        <f t="shared" si="27"/>
        <v>3</v>
      </c>
      <c r="P119" s="9">
        <f t="shared" si="28"/>
        <v>7</v>
      </c>
      <c r="Q119" s="12" t="s">
        <v>34</v>
      </c>
      <c r="R119" s="6"/>
      <c r="S119" s="13"/>
      <c r="T119" s="6" t="s">
        <v>146</v>
      </c>
    </row>
    <row r="120" spans="1:23" x14ac:dyDescent="0.2">
      <c r="A120" s="10" t="s">
        <v>27</v>
      </c>
      <c r="B120" s="134"/>
      <c r="C120" s="135"/>
      <c r="D120" s="135"/>
      <c r="E120" s="135"/>
      <c r="F120" s="135"/>
      <c r="G120" s="135"/>
      <c r="H120" s="135"/>
      <c r="I120" s="136"/>
      <c r="J120" s="10">
        <f t="shared" ref="J120:P120" si="29">SUM(J113:J119)</f>
        <v>30</v>
      </c>
      <c r="K120" s="10">
        <f t="shared" si="29"/>
        <v>12</v>
      </c>
      <c r="L120" s="10">
        <f t="shared" si="29"/>
        <v>12</v>
      </c>
      <c r="M120" s="10">
        <f t="shared" si="29"/>
        <v>0</v>
      </c>
      <c r="N120" s="10">
        <f t="shared" si="29"/>
        <v>24</v>
      </c>
      <c r="O120" s="10">
        <f t="shared" si="29"/>
        <v>29</v>
      </c>
      <c r="P120" s="10">
        <f t="shared" si="29"/>
        <v>53</v>
      </c>
      <c r="Q120" s="10">
        <f>COUNTIF(Q113:Q119,"E")</f>
        <v>6</v>
      </c>
      <c r="R120" s="10">
        <f>COUNTIF(R113:R119,"C")</f>
        <v>1</v>
      </c>
      <c r="S120" s="10">
        <f>COUNTIF(S113:S119,"VP")</f>
        <v>0</v>
      </c>
      <c r="T120" s="45">
        <f>COUNTA(T113:T119)</f>
        <v>7</v>
      </c>
      <c r="U120" s="127" t="str">
        <f>IF(Q120&gt;=SUM(R120:S120),"Corect","E trebuie să fie cel puțin egal cu C+VP")</f>
        <v>Corect</v>
      </c>
      <c r="V120" s="128"/>
      <c r="W120" s="128"/>
    </row>
    <row r="121" spans="1:23" x14ac:dyDescent="0.2">
      <c r="A121" s="49"/>
      <c r="B121" s="49"/>
      <c r="C121" s="49"/>
      <c r="D121" s="49"/>
      <c r="E121" s="49"/>
      <c r="F121" s="49"/>
      <c r="G121" s="49"/>
      <c r="H121" s="49"/>
      <c r="I121" s="49"/>
      <c r="J121" s="49"/>
      <c r="K121" s="49"/>
      <c r="L121" s="49"/>
      <c r="M121" s="49"/>
      <c r="N121" s="49"/>
      <c r="O121" s="49"/>
      <c r="P121" s="49"/>
      <c r="Q121" s="49"/>
      <c r="R121" s="49"/>
      <c r="S121" s="49"/>
      <c r="T121" s="49"/>
    </row>
    <row r="122" spans="1:23" x14ac:dyDescent="0.2">
      <c r="A122" s="118" t="s">
        <v>47</v>
      </c>
      <c r="B122" s="119"/>
      <c r="C122" s="119"/>
      <c r="D122" s="119"/>
      <c r="E122" s="119"/>
      <c r="F122" s="119"/>
      <c r="G122" s="119"/>
      <c r="H122" s="119"/>
      <c r="I122" s="119"/>
      <c r="J122" s="119"/>
      <c r="K122" s="119"/>
      <c r="L122" s="119"/>
      <c r="M122" s="119"/>
      <c r="N122" s="119"/>
      <c r="O122" s="119"/>
      <c r="P122" s="119"/>
      <c r="Q122" s="119"/>
      <c r="R122" s="119"/>
      <c r="S122" s="119"/>
      <c r="T122" s="120"/>
    </row>
    <row r="123" spans="1:23" x14ac:dyDescent="0.2">
      <c r="A123" s="121"/>
      <c r="B123" s="122"/>
      <c r="C123" s="122"/>
      <c r="D123" s="122"/>
      <c r="E123" s="122"/>
      <c r="F123" s="122"/>
      <c r="G123" s="122"/>
      <c r="H123" s="122"/>
      <c r="I123" s="122"/>
      <c r="J123" s="122"/>
      <c r="K123" s="122"/>
      <c r="L123" s="122"/>
      <c r="M123" s="122"/>
      <c r="N123" s="122"/>
      <c r="O123" s="122"/>
      <c r="P123" s="122"/>
      <c r="Q123" s="122"/>
      <c r="R123" s="122"/>
      <c r="S123" s="122"/>
      <c r="T123" s="123"/>
    </row>
    <row r="124" spans="1:23" x14ac:dyDescent="0.2">
      <c r="A124" s="131" t="s">
        <v>29</v>
      </c>
      <c r="B124" s="118" t="s">
        <v>28</v>
      </c>
      <c r="C124" s="119"/>
      <c r="D124" s="119"/>
      <c r="E124" s="119"/>
      <c r="F124" s="119"/>
      <c r="G124" s="119"/>
      <c r="H124" s="119"/>
      <c r="I124" s="120"/>
      <c r="J124" s="137" t="s">
        <v>40</v>
      </c>
      <c r="K124" s="95" t="s">
        <v>26</v>
      </c>
      <c r="L124" s="96"/>
      <c r="M124" s="97"/>
      <c r="N124" s="95" t="s">
        <v>41</v>
      </c>
      <c r="O124" s="96"/>
      <c r="P124" s="97"/>
      <c r="Q124" s="130" t="s">
        <v>25</v>
      </c>
      <c r="R124" s="130"/>
      <c r="S124" s="130"/>
      <c r="T124" s="130" t="s">
        <v>24</v>
      </c>
    </row>
    <row r="125" spans="1:23" x14ac:dyDescent="0.2">
      <c r="A125" s="132"/>
      <c r="B125" s="121"/>
      <c r="C125" s="122"/>
      <c r="D125" s="122"/>
      <c r="E125" s="122"/>
      <c r="F125" s="122"/>
      <c r="G125" s="122"/>
      <c r="H125" s="122"/>
      <c r="I125" s="123"/>
      <c r="J125" s="138"/>
      <c r="K125" s="98"/>
      <c r="L125" s="99"/>
      <c r="M125" s="100"/>
      <c r="N125" s="98"/>
      <c r="O125" s="99"/>
      <c r="P125" s="100"/>
      <c r="Q125" s="130"/>
      <c r="R125" s="130"/>
      <c r="S125" s="130"/>
      <c r="T125" s="130"/>
    </row>
    <row r="126" spans="1:23" x14ac:dyDescent="0.2">
      <c r="A126" s="133"/>
      <c r="B126" s="124"/>
      <c r="C126" s="125"/>
      <c r="D126" s="125"/>
      <c r="E126" s="125"/>
      <c r="F126" s="125"/>
      <c r="G126" s="125"/>
      <c r="H126" s="125"/>
      <c r="I126" s="126"/>
      <c r="J126" s="139"/>
      <c r="K126" s="3" t="s">
        <v>30</v>
      </c>
      <c r="L126" s="3" t="s">
        <v>31</v>
      </c>
      <c r="M126" s="3" t="s">
        <v>32</v>
      </c>
      <c r="N126" s="3" t="s">
        <v>36</v>
      </c>
      <c r="O126" s="3" t="s">
        <v>7</v>
      </c>
      <c r="P126" s="3" t="s">
        <v>33</v>
      </c>
      <c r="Q126" s="3" t="s">
        <v>34</v>
      </c>
      <c r="R126" s="3" t="s">
        <v>30</v>
      </c>
      <c r="S126" s="3" t="s">
        <v>35</v>
      </c>
      <c r="T126" s="130"/>
    </row>
    <row r="127" spans="1:23" ht="28.35" customHeight="1" x14ac:dyDescent="0.2">
      <c r="A127" s="17" t="s">
        <v>204</v>
      </c>
      <c r="B127" s="101" t="s">
        <v>205</v>
      </c>
      <c r="C127" s="102"/>
      <c r="D127" s="102"/>
      <c r="E127" s="102"/>
      <c r="F127" s="102"/>
      <c r="G127" s="102"/>
      <c r="H127" s="102"/>
      <c r="I127" s="103"/>
      <c r="J127" s="6">
        <v>5</v>
      </c>
      <c r="K127" s="6">
        <v>2</v>
      </c>
      <c r="L127" s="6">
        <v>1</v>
      </c>
      <c r="M127" s="6">
        <v>0</v>
      </c>
      <c r="N127" s="8">
        <f>K127+L127+M127</f>
        <v>3</v>
      </c>
      <c r="O127" s="9">
        <f>P127-N127</f>
        <v>7</v>
      </c>
      <c r="P127" s="9">
        <f>ROUND(PRODUCT(J127,25)/12,0)</f>
        <v>10</v>
      </c>
      <c r="Q127" s="12" t="s">
        <v>34</v>
      </c>
      <c r="R127" s="6"/>
      <c r="S127" s="13"/>
      <c r="T127" s="6" t="s">
        <v>146</v>
      </c>
    </row>
    <row r="128" spans="1:23" ht="28.35" customHeight="1" x14ac:dyDescent="0.2">
      <c r="A128" s="17" t="s">
        <v>206</v>
      </c>
      <c r="B128" s="101" t="s">
        <v>207</v>
      </c>
      <c r="C128" s="102"/>
      <c r="D128" s="102"/>
      <c r="E128" s="102"/>
      <c r="F128" s="102"/>
      <c r="G128" s="102"/>
      <c r="H128" s="102"/>
      <c r="I128" s="103"/>
      <c r="J128" s="6">
        <v>5</v>
      </c>
      <c r="K128" s="6">
        <v>2</v>
      </c>
      <c r="L128" s="6">
        <v>3</v>
      </c>
      <c r="M128" s="6">
        <v>0</v>
      </c>
      <c r="N128" s="8">
        <f t="shared" ref="N128:N132" si="30">K128+L128+M128</f>
        <v>5</v>
      </c>
      <c r="O128" s="9">
        <f t="shared" ref="O128:O132" si="31">P128-N128</f>
        <v>5</v>
      </c>
      <c r="P128" s="9">
        <f t="shared" ref="P128:P132" si="32">ROUND(PRODUCT(J128,25)/12,0)</f>
        <v>10</v>
      </c>
      <c r="Q128" s="12"/>
      <c r="R128" s="6" t="s">
        <v>30</v>
      </c>
      <c r="S128" s="13"/>
      <c r="T128" s="6" t="s">
        <v>146</v>
      </c>
    </row>
    <row r="129" spans="1:25" ht="19.7" customHeight="1" x14ac:dyDescent="0.2">
      <c r="A129" s="17" t="s">
        <v>208</v>
      </c>
      <c r="B129" s="105" t="s">
        <v>209</v>
      </c>
      <c r="C129" s="106"/>
      <c r="D129" s="106"/>
      <c r="E129" s="106"/>
      <c r="F129" s="106"/>
      <c r="G129" s="106"/>
      <c r="H129" s="106"/>
      <c r="I129" s="107"/>
      <c r="J129" s="6">
        <v>5</v>
      </c>
      <c r="K129" s="6">
        <v>2</v>
      </c>
      <c r="L129" s="6">
        <v>2</v>
      </c>
      <c r="M129" s="6">
        <v>0</v>
      </c>
      <c r="N129" s="8">
        <f t="shared" si="30"/>
        <v>4</v>
      </c>
      <c r="O129" s="9">
        <f t="shared" si="31"/>
        <v>6</v>
      </c>
      <c r="P129" s="9">
        <f t="shared" si="32"/>
        <v>10</v>
      </c>
      <c r="Q129" s="12"/>
      <c r="R129" s="6" t="s">
        <v>30</v>
      </c>
      <c r="S129" s="13"/>
      <c r="T129" s="6" t="s">
        <v>146</v>
      </c>
    </row>
    <row r="130" spans="1:25" ht="28.35" customHeight="1" x14ac:dyDescent="0.2">
      <c r="A130" s="17" t="s">
        <v>210</v>
      </c>
      <c r="B130" s="101" t="s">
        <v>265</v>
      </c>
      <c r="C130" s="102"/>
      <c r="D130" s="102"/>
      <c r="E130" s="102"/>
      <c r="F130" s="102"/>
      <c r="G130" s="102"/>
      <c r="H130" s="102"/>
      <c r="I130" s="103"/>
      <c r="J130" s="6">
        <v>5</v>
      </c>
      <c r="K130" s="6">
        <v>2</v>
      </c>
      <c r="L130" s="6">
        <v>2</v>
      </c>
      <c r="M130" s="6">
        <v>0</v>
      </c>
      <c r="N130" s="8">
        <f t="shared" si="30"/>
        <v>4</v>
      </c>
      <c r="O130" s="9">
        <f t="shared" si="31"/>
        <v>6</v>
      </c>
      <c r="P130" s="9">
        <f t="shared" si="32"/>
        <v>10</v>
      </c>
      <c r="Q130" s="12"/>
      <c r="R130" s="6" t="s">
        <v>30</v>
      </c>
      <c r="S130" s="13"/>
      <c r="T130" s="6" t="s">
        <v>146</v>
      </c>
    </row>
    <row r="131" spans="1:25" ht="19.7" customHeight="1" x14ac:dyDescent="0.2">
      <c r="A131" s="17" t="s">
        <v>212</v>
      </c>
      <c r="B131" s="105" t="s">
        <v>213</v>
      </c>
      <c r="C131" s="106"/>
      <c r="D131" s="106"/>
      <c r="E131" s="106"/>
      <c r="F131" s="106"/>
      <c r="G131" s="106"/>
      <c r="H131" s="106"/>
      <c r="I131" s="107"/>
      <c r="J131" s="6">
        <v>5</v>
      </c>
      <c r="K131" s="6">
        <v>2</v>
      </c>
      <c r="L131" s="6">
        <v>1</v>
      </c>
      <c r="M131" s="6">
        <v>0</v>
      </c>
      <c r="N131" s="8">
        <f t="shared" si="30"/>
        <v>3</v>
      </c>
      <c r="O131" s="9">
        <f t="shared" si="31"/>
        <v>7</v>
      </c>
      <c r="P131" s="9">
        <f t="shared" si="32"/>
        <v>10</v>
      </c>
      <c r="Q131" s="12" t="s">
        <v>34</v>
      </c>
      <c r="R131" s="6"/>
      <c r="S131" s="13"/>
      <c r="T131" s="6" t="s">
        <v>146</v>
      </c>
    </row>
    <row r="132" spans="1:25" ht="19.7" customHeight="1" x14ac:dyDescent="0.2">
      <c r="A132" s="17" t="s">
        <v>212</v>
      </c>
      <c r="B132" s="105" t="s">
        <v>214</v>
      </c>
      <c r="C132" s="106"/>
      <c r="D132" s="106"/>
      <c r="E132" s="106"/>
      <c r="F132" s="106"/>
      <c r="G132" s="106"/>
      <c r="H132" s="106"/>
      <c r="I132" s="107"/>
      <c r="J132" s="6">
        <v>5</v>
      </c>
      <c r="K132" s="6">
        <v>2</v>
      </c>
      <c r="L132" s="6">
        <v>1</v>
      </c>
      <c r="M132" s="6">
        <v>0</v>
      </c>
      <c r="N132" s="8">
        <f t="shared" si="30"/>
        <v>3</v>
      </c>
      <c r="O132" s="9">
        <f t="shared" si="31"/>
        <v>7</v>
      </c>
      <c r="P132" s="9">
        <f t="shared" si="32"/>
        <v>10</v>
      </c>
      <c r="Q132" s="12" t="s">
        <v>34</v>
      </c>
      <c r="R132" s="6"/>
      <c r="S132" s="13"/>
      <c r="T132" s="6" t="s">
        <v>146</v>
      </c>
    </row>
    <row r="133" spans="1:25" x14ac:dyDescent="0.2">
      <c r="A133" s="10" t="s">
        <v>27</v>
      </c>
      <c r="B133" s="134"/>
      <c r="C133" s="135"/>
      <c r="D133" s="135"/>
      <c r="E133" s="135"/>
      <c r="F133" s="135"/>
      <c r="G133" s="135"/>
      <c r="H133" s="135"/>
      <c r="I133" s="136"/>
      <c r="J133" s="10">
        <f t="shared" ref="J133:P133" si="33">SUM(J127:J132)</f>
        <v>30</v>
      </c>
      <c r="K133" s="10">
        <f t="shared" si="33"/>
        <v>12</v>
      </c>
      <c r="L133" s="10">
        <f t="shared" si="33"/>
        <v>10</v>
      </c>
      <c r="M133" s="10">
        <f t="shared" si="33"/>
        <v>0</v>
      </c>
      <c r="N133" s="10">
        <f t="shared" si="33"/>
        <v>22</v>
      </c>
      <c r="O133" s="10">
        <f t="shared" si="33"/>
        <v>38</v>
      </c>
      <c r="P133" s="10">
        <f t="shared" si="33"/>
        <v>60</v>
      </c>
      <c r="Q133" s="10">
        <f>COUNTIF(Q127:Q132,"E")</f>
        <v>3</v>
      </c>
      <c r="R133" s="10">
        <f>COUNTIF(R127:R132,"C")</f>
        <v>3</v>
      </c>
      <c r="S133" s="10">
        <f>COUNTIF(S127:S132,"VP")</f>
        <v>0</v>
      </c>
      <c r="T133" s="45">
        <f>COUNTA(T127:T132)</f>
        <v>6</v>
      </c>
      <c r="U133" s="127" t="str">
        <f>IF(Q133&gt;=SUM(R133:S133),"Corect","E trebuie să fie cel puțin egal cu C+VP")</f>
        <v>Corect</v>
      </c>
      <c r="V133" s="128"/>
      <c r="W133" s="128"/>
    </row>
    <row r="134" spans="1:25" x14ac:dyDescent="0.2">
      <c r="A134" s="129" t="s">
        <v>264</v>
      </c>
      <c r="B134" s="129"/>
      <c r="C134" s="129"/>
      <c r="D134" s="129"/>
      <c r="E134" s="129"/>
      <c r="F134" s="129"/>
      <c r="G134" s="129"/>
      <c r="H134" s="129"/>
      <c r="I134" s="129"/>
      <c r="J134" s="129"/>
      <c r="K134" s="129"/>
      <c r="L134" s="129"/>
      <c r="M134" s="129"/>
      <c r="N134" s="129"/>
      <c r="O134" s="129"/>
      <c r="P134" s="129"/>
      <c r="Q134" s="129"/>
      <c r="R134" s="129"/>
      <c r="S134" s="129"/>
      <c r="T134" s="129"/>
    </row>
    <row r="135" spans="1:25" x14ac:dyDescent="0.2">
      <c r="A135" s="118" t="s">
        <v>48</v>
      </c>
      <c r="B135" s="119"/>
      <c r="C135" s="119"/>
      <c r="D135" s="119"/>
      <c r="E135" s="119"/>
      <c r="F135" s="119"/>
      <c r="G135" s="119"/>
      <c r="H135" s="119"/>
      <c r="I135" s="119"/>
      <c r="J135" s="119"/>
      <c r="K135" s="119"/>
      <c r="L135" s="119"/>
      <c r="M135" s="119"/>
      <c r="N135" s="119"/>
      <c r="O135" s="119"/>
      <c r="P135" s="119"/>
      <c r="Q135" s="119"/>
      <c r="R135" s="119"/>
      <c r="S135" s="119"/>
      <c r="T135" s="120"/>
      <c r="U135" s="2"/>
      <c r="V135" s="2"/>
      <c r="W135" s="2"/>
      <c r="X135" s="2"/>
      <c r="Y135" s="2"/>
    </row>
    <row r="136" spans="1:25" x14ac:dyDescent="0.2">
      <c r="A136" s="124"/>
      <c r="B136" s="125"/>
      <c r="C136" s="125"/>
      <c r="D136" s="125"/>
      <c r="E136" s="125"/>
      <c r="F136" s="125"/>
      <c r="G136" s="125"/>
      <c r="H136" s="125"/>
      <c r="I136" s="125"/>
      <c r="J136" s="125"/>
      <c r="K136" s="125"/>
      <c r="L136" s="125"/>
      <c r="M136" s="125"/>
      <c r="N136" s="125"/>
      <c r="O136" s="125"/>
      <c r="P136" s="125"/>
      <c r="Q136" s="125"/>
      <c r="R136" s="125"/>
      <c r="S136" s="125"/>
      <c r="T136" s="126"/>
      <c r="U136" s="2"/>
      <c r="V136" s="2"/>
      <c r="W136" s="2"/>
      <c r="X136" s="2"/>
      <c r="Y136" s="2"/>
    </row>
    <row r="137" spans="1:25" x14ac:dyDescent="0.2">
      <c r="A137" s="192" t="s">
        <v>29</v>
      </c>
      <c r="B137" s="118" t="s">
        <v>28</v>
      </c>
      <c r="C137" s="119"/>
      <c r="D137" s="119"/>
      <c r="E137" s="119"/>
      <c r="F137" s="119"/>
      <c r="G137" s="119"/>
      <c r="H137" s="119"/>
      <c r="I137" s="120"/>
      <c r="J137" s="130" t="s">
        <v>40</v>
      </c>
      <c r="K137" s="95" t="s">
        <v>26</v>
      </c>
      <c r="L137" s="96"/>
      <c r="M137" s="97"/>
      <c r="N137" s="95" t="s">
        <v>41</v>
      </c>
      <c r="O137" s="96"/>
      <c r="P137" s="97"/>
      <c r="Q137" s="95" t="s">
        <v>25</v>
      </c>
      <c r="R137" s="96"/>
      <c r="S137" s="97"/>
      <c r="T137" s="130" t="s">
        <v>24</v>
      </c>
      <c r="U137" s="2"/>
      <c r="V137" s="2"/>
      <c r="W137" s="2"/>
      <c r="X137" s="2"/>
      <c r="Y137" s="2"/>
    </row>
    <row r="138" spans="1:25" x14ac:dyDescent="0.2">
      <c r="A138" s="192"/>
      <c r="B138" s="121"/>
      <c r="C138" s="122"/>
      <c r="D138" s="122"/>
      <c r="E138" s="122"/>
      <c r="F138" s="122"/>
      <c r="G138" s="122"/>
      <c r="H138" s="122"/>
      <c r="I138" s="123"/>
      <c r="J138" s="130"/>
      <c r="K138" s="98"/>
      <c r="L138" s="99"/>
      <c r="M138" s="100"/>
      <c r="N138" s="98"/>
      <c r="O138" s="99"/>
      <c r="P138" s="100"/>
      <c r="Q138" s="98"/>
      <c r="R138" s="99"/>
      <c r="S138" s="100"/>
      <c r="T138" s="130"/>
      <c r="U138" s="2"/>
      <c r="V138" s="2"/>
      <c r="W138" s="2"/>
      <c r="X138" s="2"/>
      <c r="Y138" s="2"/>
    </row>
    <row r="139" spans="1:25" x14ac:dyDescent="0.2">
      <c r="A139" s="192"/>
      <c r="B139" s="124"/>
      <c r="C139" s="125"/>
      <c r="D139" s="125"/>
      <c r="E139" s="125"/>
      <c r="F139" s="125"/>
      <c r="G139" s="125"/>
      <c r="H139" s="125"/>
      <c r="I139" s="126"/>
      <c r="J139" s="130"/>
      <c r="K139" s="3" t="s">
        <v>30</v>
      </c>
      <c r="L139" s="3" t="s">
        <v>31</v>
      </c>
      <c r="M139" s="3" t="s">
        <v>32</v>
      </c>
      <c r="N139" s="3" t="s">
        <v>36</v>
      </c>
      <c r="O139" s="3" t="s">
        <v>7</v>
      </c>
      <c r="P139" s="3" t="s">
        <v>33</v>
      </c>
      <c r="Q139" s="3" t="s">
        <v>34</v>
      </c>
      <c r="R139" s="3" t="s">
        <v>30</v>
      </c>
      <c r="S139" s="3" t="s">
        <v>35</v>
      </c>
      <c r="T139" s="130"/>
      <c r="U139" s="2"/>
      <c r="V139" s="2"/>
      <c r="W139" s="2"/>
      <c r="X139" s="2"/>
      <c r="Y139" s="2"/>
    </row>
    <row r="140" spans="1:25" x14ac:dyDescent="0.2">
      <c r="A140" s="43" t="s">
        <v>162</v>
      </c>
      <c r="B140" s="192" t="s">
        <v>230</v>
      </c>
      <c r="C140" s="192"/>
      <c r="D140" s="192"/>
      <c r="E140" s="192"/>
      <c r="F140" s="192"/>
      <c r="G140" s="192"/>
      <c r="H140" s="192"/>
      <c r="I140" s="192"/>
      <c r="J140" s="192"/>
      <c r="K140" s="192"/>
      <c r="L140" s="192"/>
      <c r="M140" s="192"/>
      <c r="N140" s="192"/>
      <c r="O140" s="192"/>
      <c r="P140" s="192"/>
      <c r="Q140" s="192"/>
      <c r="R140" s="192"/>
      <c r="S140" s="192"/>
      <c r="T140" s="192"/>
      <c r="U140" s="2"/>
      <c r="V140" s="2"/>
      <c r="W140" s="2"/>
      <c r="X140" s="2"/>
      <c r="Y140" s="2"/>
    </row>
    <row r="141" spans="1:25" ht="19.7" customHeight="1" x14ac:dyDescent="0.2">
      <c r="A141" s="61" t="s">
        <v>215</v>
      </c>
      <c r="B141" s="254" t="s">
        <v>216</v>
      </c>
      <c r="C141" s="254"/>
      <c r="D141" s="254"/>
      <c r="E141" s="254"/>
      <c r="F141" s="254"/>
      <c r="G141" s="254"/>
      <c r="H141" s="254"/>
      <c r="I141" s="254"/>
      <c r="J141" s="14">
        <v>4</v>
      </c>
      <c r="K141" s="14">
        <v>2</v>
      </c>
      <c r="L141" s="14">
        <v>1</v>
      </c>
      <c r="M141" s="14">
        <v>0</v>
      </c>
      <c r="N141" s="9">
        <f t="shared" ref="N141" si="34">K141+L141+M141</f>
        <v>3</v>
      </c>
      <c r="O141" s="9">
        <f t="shared" ref="O141" si="35">P141-N141</f>
        <v>4</v>
      </c>
      <c r="P141" s="9">
        <f t="shared" ref="P141" si="36">ROUND(PRODUCT(J141,25)/14,0)</f>
        <v>7</v>
      </c>
      <c r="Q141" s="12"/>
      <c r="R141" s="6" t="s">
        <v>30</v>
      </c>
      <c r="S141" s="13"/>
      <c r="T141" s="6" t="s">
        <v>146</v>
      </c>
      <c r="U141" s="2"/>
      <c r="V141" s="2"/>
      <c r="W141" s="2"/>
      <c r="X141" s="2"/>
      <c r="Y141" s="2"/>
    </row>
    <row r="142" spans="1:25" ht="28.35" customHeight="1" x14ac:dyDescent="0.2">
      <c r="A142" s="61" t="s">
        <v>217</v>
      </c>
      <c r="B142" s="269" t="s">
        <v>218</v>
      </c>
      <c r="C142" s="270"/>
      <c r="D142" s="270"/>
      <c r="E142" s="270"/>
      <c r="F142" s="270"/>
      <c r="G142" s="270"/>
      <c r="H142" s="270"/>
      <c r="I142" s="271"/>
      <c r="J142" s="14">
        <v>4</v>
      </c>
      <c r="K142" s="14">
        <v>2</v>
      </c>
      <c r="L142" s="14">
        <v>1</v>
      </c>
      <c r="M142" s="14">
        <v>0</v>
      </c>
      <c r="N142" s="9">
        <f>K142+L142+M142</f>
        <v>3</v>
      </c>
      <c r="O142" s="9">
        <f>P142-N142</f>
        <v>4</v>
      </c>
      <c r="P142" s="9">
        <f>ROUND(PRODUCT(J142,25)/14,0)</f>
        <v>7</v>
      </c>
      <c r="Q142" s="12"/>
      <c r="R142" s="6" t="s">
        <v>30</v>
      </c>
      <c r="S142" s="13"/>
      <c r="T142" s="6" t="s">
        <v>146</v>
      </c>
    </row>
    <row r="143" spans="1:25" x14ac:dyDescent="0.2">
      <c r="A143" s="43" t="s">
        <v>174</v>
      </c>
      <c r="B143" s="224" t="s">
        <v>231</v>
      </c>
      <c r="C143" s="224"/>
      <c r="D143" s="224"/>
      <c r="E143" s="224"/>
      <c r="F143" s="224"/>
      <c r="G143" s="224"/>
      <c r="H143" s="224"/>
      <c r="I143" s="224"/>
      <c r="J143" s="224"/>
      <c r="K143" s="224"/>
      <c r="L143" s="224"/>
      <c r="M143" s="224"/>
      <c r="N143" s="224"/>
      <c r="O143" s="224"/>
      <c r="P143" s="224"/>
      <c r="Q143" s="224"/>
      <c r="R143" s="224"/>
      <c r="S143" s="224"/>
      <c r="T143" s="224"/>
      <c r="U143" s="31"/>
      <c r="V143" s="31"/>
      <c r="W143" s="31"/>
      <c r="X143" s="31"/>
      <c r="Y143" s="31"/>
    </row>
    <row r="144" spans="1:25" ht="28.35" customHeight="1" x14ac:dyDescent="0.2">
      <c r="A144" s="41" t="s">
        <v>219</v>
      </c>
      <c r="B144" s="250" t="s">
        <v>220</v>
      </c>
      <c r="C144" s="250"/>
      <c r="D144" s="250"/>
      <c r="E144" s="250"/>
      <c r="F144" s="250"/>
      <c r="G144" s="250"/>
      <c r="H144" s="250"/>
      <c r="I144" s="250"/>
      <c r="J144" s="14">
        <v>4</v>
      </c>
      <c r="K144" s="14">
        <v>2</v>
      </c>
      <c r="L144" s="14">
        <v>1</v>
      </c>
      <c r="M144" s="14">
        <v>0</v>
      </c>
      <c r="N144" s="9">
        <f t="shared" ref="N144:N146" si="37">K144+L144+M144</f>
        <v>3</v>
      </c>
      <c r="O144" s="9">
        <f t="shared" ref="O144:O146" si="38">P144-N144</f>
        <v>4</v>
      </c>
      <c r="P144" s="9">
        <f t="shared" ref="P144:P146" si="39">ROUND(PRODUCT(J144,25)/14,0)</f>
        <v>7</v>
      </c>
      <c r="Q144" s="12" t="s">
        <v>34</v>
      </c>
      <c r="R144" s="6"/>
      <c r="S144" s="13"/>
      <c r="T144" s="6" t="s">
        <v>146</v>
      </c>
      <c r="U144" s="31"/>
      <c r="V144" s="31"/>
      <c r="W144" s="31"/>
      <c r="X144" s="31"/>
      <c r="Y144" s="31"/>
    </row>
    <row r="145" spans="1:25" ht="19.7" customHeight="1" x14ac:dyDescent="0.2">
      <c r="A145" s="41" t="s">
        <v>221</v>
      </c>
      <c r="B145" s="250" t="s">
        <v>222</v>
      </c>
      <c r="C145" s="250"/>
      <c r="D145" s="250"/>
      <c r="E145" s="250"/>
      <c r="F145" s="250"/>
      <c r="G145" s="250"/>
      <c r="H145" s="250"/>
      <c r="I145" s="250"/>
      <c r="J145" s="14">
        <v>4</v>
      </c>
      <c r="K145" s="14">
        <v>2</v>
      </c>
      <c r="L145" s="14">
        <v>1</v>
      </c>
      <c r="M145" s="14">
        <v>0</v>
      </c>
      <c r="N145" s="9">
        <f t="shared" si="37"/>
        <v>3</v>
      </c>
      <c r="O145" s="9">
        <f t="shared" si="38"/>
        <v>4</v>
      </c>
      <c r="P145" s="9">
        <f t="shared" si="39"/>
        <v>7</v>
      </c>
      <c r="Q145" s="12" t="s">
        <v>34</v>
      </c>
      <c r="R145" s="6"/>
      <c r="S145" s="13"/>
      <c r="T145" s="6" t="s">
        <v>146</v>
      </c>
      <c r="U145" s="31"/>
      <c r="V145" s="31"/>
      <c r="W145" s="31"/>
      <c r="X145" s="31"/>
      <c r="Y145" s="31"/>
    </row>
    <row r="146" spans="1:25" ht="28.35" customHeight="1" x14ac:dyDescent="0.2">
      <c r="A146" s="64" t="s">
        <v>262</v>
      </c>
      <c r="B146" s="251" t="s">
        <v>263</v>
      </c>
      <c r="C146" s="252"/>
      <c r="D146" s="252"/>
      <c r="E146" s="252"/>
      <c r="F146" s="252"/>
      <c r="G146" s="252"/>
      <c r="H146" s="252"/>
      <c r="I146" s="253"/>
      <c r="J146" s="65">
        <v>4</v>
      </c>
      <c r="K146" s="65">
        <v>2</v>
      </c>
      <c r="L146" s="65">
        <v>1</v>
      </c>
      <c r="M146" s="65">
        <v>0</v>
      </c>
      <c r="N146" s="9">
        <f t="shared" si="37"/>
        <v>3</v>
      </c>
      <c r="O146" s="9">
        <f t="shared" si="38"/>
        <v>4</v>
      </c>
      <c r="P146" s="9">
        <f t="shared" si="39"/>
        <v>7</v>
      </c>
      <c r="Q146" s="12"/>
      <c r="R146" s="6" t="s">
        <v>30</v>
      </c>
      <c r="S146" s="13"/>
      <c r="T146" s="6" t="s">
        <v>146</v>
      </c>
      <c r="U146" s="31"/>
      <c r="V146" s="31"/>
      <c r="W146" s="31"/>
      <c r="X146" s="31"/>
      <c r="Y146" s="31"/>
    </row>
    <row r="147" spans="1:25" x14ac:dyDescent="0.2">
      <c r="A147" s="43" t="s">
        <v>188</v>
      </c>
      <c r="B147" s="224" t="s">
        <v>232</v>
      </c>
      <c r="C147" s="224"/>
      <c r="D147" s="224"/>
      <c r="E147" s="224"/>
      <c r="F147" s="224"/>
      <c r="G147" s="224"/>
      <c r="H147" s="224"/>
      <c r="I147" s="224"/>
      <c r="J147" s="224"/>
      <c r="K147" s="224"/>
      <c r="L147" s="224"/>
      <c r="M147" s="224"/>
      <c r="N147" s="224"/>
      <c r="O147" s="224"/>
      <c r="P147" s="224"/>
      <c r="Q147" s="224"/>
      <c r="R147" s="224"/>
      <c r="S147" s="224"/>
      <c r="T147" s="224"/>
      <c r="U147" s="31"/>
      <c r="V147" s="31"/>
      <c r="W147" s="31"/>
      <c r="X147" s="31"/>
      <c r="Y147" s="31"/>
    </row>
    <row r="148" spans="1:25" ht="19.7" customHeight="1" x14ac:dyDescent="0.2">
      <c r="A148" s="61" t="s">
        <v>223</v>
      </c>
      <c r="B148" s="254" t="s">
        <v>224</v>
      </c>
      <c r="C148" s="254"/>
      <c r="D148" s="254"/>
      <c r="E148" s="254"/>
      <c r="F148" s="254"/>
      <c r="G148" s="254"/>
      <c r="H148" s="254"/>
      <c r="I148" s="254"/>
      <c r="J148" s="14">
        <v>4</v>
      </c>
      <c r="K148" s="14">
        <v>2</v>
      </c>
      <c r="L148" s="14">
        <v>1</v>
      </c>
      <c r="M148" s="14">
        <v>0</v>
      </c>
      <c r="N148" s="9">
        <f>K148+L148+M148</f>
        <v>3</v>
      </c>
      <c r="O148" s="9">
        <f>P148-N148</f>
        <v>4</v>
      </c>
      <c r="P148" s="9">
        <f>ROUND(PRODUCT(J148,25)/14,0)</f>
        <v>7</v>
      </c>
      <c r="Q148" s="12" t="s">
        <v>34</v>
      </c>
      <c r="R148" s="6"/>
      <c r="S148" s="13"/>
      <c r="T148" s="6" t="s">
        <v>146</v>
      </c>
      <c r="U148" s="31"/>
      <c r="V148" s="31"/>
      <c r="W148" s="31"/>
      <c r="X148" s="31"/>
      <c r="Y148" s="31"/>
    </row>
    <row r="149" spans="1:25" ht="28.35" customHeight="1" x14ac:dyDescent="0.2">
      <c r="A149" s="61" t="s">
        <v>225</v>
      </c>
      <c r="B149" s="267" t="s">
        <v>226</v>
      </c>
      <c r="C149" s="250"/>
      <c r="D149" s="250"/>
      <c r="E149" s="250"/>
      <c r="F149" s="250"/>
      <c r="G149" s="250"/>
      <c r="H149" s="250"/>
      <c r="I149" s="250"/>
      <c r="J149" s="14">
        <v>4</v>
      </c>
      <c r="K149" s="14">
        <v>2</v>
      </c>
      <c r="L149" s="14">
        <v>1</v>
      </c>
      <c r="M149" s="14">
        <v>0</v>
      </c>
      <c r="N149" s="9">
        <f>K149+L149+M149</f>
        <v>3</v>
      </c>
      <c r="O149" s="9">
        <f t="shared" ref="O149:O151" si="40">P149-N149</f>
        <v>4</v>
      </c>
      <c r="P149" s="9">
        <f t="shared" ref="P149:P151" si="41">ROUND(PRODUCT(J149,25)/14,0)</f>
        <v>7</v>
      </c>
      <c r="Q149" s="12" t="s">
        <v>34</v>
      </c>
      <c r="R149" s="6"/>
      <c r="S149" s="13"/>
      <c r="T149" s="6" t="s">
        <v>146</v>
      </c>
      <c r="U149" s="31"/>
      <c r="V149" s="31"/>
      <c r="W149" s="31"/>
      <c r="X149" s="31"/>
      <c r="Y149" s="31"/>
    </row>
    <row r="150" spans="1:25" ht="19.7" customHeight="1" x14ac:dyDescent="0.2">
      <c r="A150" s="61" t="s">
        <v>227</v>
      </c>
      <c r="B150" s="254" t="s">
        <v>228</v>
      </c>
      <c r="C150" s="254"/>
      <c r="D150" s="254"/>
      <c r="E150" s="254"/>
      <c r="F150" s="254"/>
      <c r="G150" s="254"/>
      <c r="H150" s="254"/>
      <c r="I150" s="254"/>
      <c r="J150" s="14">
        <v>4</v>
      </c>
      <c r="K150" s="14">
        <v>2</v>
      </c>
      <c r="L150" s="14">
        <v>1</v>
      </c>
      <c r="M150" s="14">
        <v>0</v>
      </c>
      <c r="N150" s="9">
        <f>K150+L150+M150</f>
        <v>3</v>
      </c>
      <c r="O150" s="9">
        <f t="shared" si="40"/>
        <v>4</v>
      </c>
      <c r="P150" s="9">
        <f t="shared" si="41"/>
        <v>7</v>
      </c>
      <c r="Q150" s="12" t="s">
        <v>34</v>
      </c>
      <c r="R150" s="6"/>
      <c r="S150" s="13"/>
      <c r="T150" s="6" t="s">
        <v>146</v>
      </c>
    </row>
    <row r="151" spans="1:25" ht="28.35" customHeight="1" x14ac:dyDescent="0.2">
      <c r="A151" s="61"/>
      <c r="B151" s="264" t="s">
        <v>229</v>
      </c>
      <c r="C151" s="265"/>
      <c r="D151" s="265"/>
      <c r="E151" s="265"/>
      <c r="F151" s="265"/>
      <c r="G151" s="265"/>
      <c r="H151" s="265"/>
      <c r="I151" s="266"/>
      <c r="J151" s="14">
        <v>4</v>
      </c>
      <c r="K151" s="14">
        <v>2</v>
      </c>
      <c r="L151" s="14">
        <v>1</v>
      </c>
      <c r="M151" s="14">
        <v>0</v>
      </c>
      <c r="N151" s="9">
        <f>K151+L151+M151</f>
        <v>3</v>
      </c>
      <c r="O151" s="9">
        <f t="shared" si="40"/>
        <v>4</v>
      </c>
      <c r="P151" s="9">
        <f t="shared" si="41"/>
        <v>7</v>
      </c>
      <c r="Q151" s="12" t="s">
        <v>34</v>
      </c>
      <c r="R151" s="6"/>
      <c r="S151" s="13"/>
      <c r="T151" s="6" t="s">
        <v>146</v>
      </c>
      <c r="U151" s="31"/>
      <c r="V151" s="32"/>
      <c r="W151" s="32"/>
      <c r="X151" s="32"/>
      <c r="Y151" s="32"/>
    </row>
    <row r="152" spans="1:25" x14ac:dyDescent="0.2">
      <c r="A152" s="43" t="s">
        <v>201</v>
      </c>
      <c r="B152" s="224" t="s">
        <v>233</v>
      </c>
      <c r="C152" s="224"/>
      <c r="D152" s="224"/>
      <c r="E152" s="224"/>
      <c r="F152" s="224"/>
      <c r="G152" s="224"/>
      <c r="H152" s="224"/>
      <c r="I152" s="224"/>
      <c r="J152" s="224"/>
      <c r="K152" s="224"/>
      <c r="L152" s="224"/>
      <c r="M152" s="224"/>
      <c r="N152" s="224"/>
      <c r="O152" s="224"/>
      <c r="P152" s="224"/>
      <c r="Q152" s="224"/>
      <c r="R152" s="224"/>
      <c r="S152" s="224"/>
      <c r="T152" s="224"/>
      <c r="U152" s="32"/>
      <c r="V152" s="32"/>
      <c r="W152" s="32"/>
      <c r="X152" s="32"/>
      <c r="Y152" s="32"/>
    </row>
    <row r="153" spans="1:25" ht="19.7" customHeight="1" x14ac:dyDescent="0.2">
      <c r="A153" s="61" t="s">
        <v>234</v>
      </c>
      <c r="B153" s="254" t="s">
        <v>235</v>
      </c>
      <c r="C153" s="254"/>
      <c r="D153" s="254"/>
      <c r="E153" s="254"/>
      <c r="F153" s="254"/>
      <c r="G153" s="254"/>
      <c r="H153" s="254"/>
      <c r="I153" s="254"/>
      <c r="J153" s="14">
        <v>4</v>
      </c>
      <c r="K153" s="14">
        <v>2</v>
      </c>
      <c r="L153" s="14">
        <v>2</v>
      </c>
      <c r="M153" s="14">
        <v>0</v>
      </c>
      <c r="N153" s="9">
        <f>K153+L153+M153</f>
        <v>4</v>
      </c>
      <c r="O153" s="9">
        <f>P153-N153</f>
        <v>3</v>
      </c>
      <c r="P153" s="9">
        <f>ROUND(PRODUCT(J153,25)/14,0)</f>
        <v>7</v>
      </c>
      <c r="Q153" s="12" t="s">
        <v>34</v>
      </c>
      <c r="R153" s="6"/>
      <c r="S153" s="13"/>
      <c r="T153" s="6" t="s">
        <v>146</v>
      </c>
      <c r="U153" s="32"/>
      <c r="V153" s="32"/>
      <c r="W153" s="32"/>
      <c r="X153" s="32"/>
      <c r="Y153" s="32"/>
    </row>
    <row r="154" spans="1:25" ht="28.35" customHeight="1" x14ac:dyDescent="0.2">
      <c r="A154" s="61"/>
      <c r="B154" s="250" t="s">
        <v>229</v>
      </c>
      <c r="C154" s="250"/>
      <c r="D154" s="250"/>
      <c r="E154" s="250"/>
      <c r="F154" s="250"/>
      <c r="G154" s="250"/>
      <c r="H154" s="250"/>
      <c r="I154" s="250"/>
      <c r="J154" s="14">
        <v>4</v>
      </c>
      <c r="K154" s="14">
        <v>2</v>
      </c>
      <c r="L154" s="14">
        <v>2</v>
      </c>
      <c r="M154" s="14">
        <v>0</v>
      </c>
      <c r="N154" s="9">
        <f>K154+L154+M154</f>
        <v>4</v>
      </c>
      <c r="O154" s="9">
        <f t="shared" ref="O154" si="42">P154-N154</f>
        <v>3</v>
      </c>
      <c r="P154" s="9">
        <f t="shared" ref="P154" si="43">ROUND(PRODUCT(J154,25)/14,0)</f>
        <v>7</v>
      </c>
      <c r="Q154" s="12" t="s">
        <v>34</v>
      </c>
      <c r="R154" s="6"/>
      <c r="S154" s="13"/>
      <c r="T154" s="6" t="s">
        <v>146</v>
      </c>
    </row>
    <row r="155" spans="1:25" ht="19.7" customHeight="1" x14ac:dyDescent="0.2">
      <c r="A155" s="61" t="s">
        <v>236</v>
      </c>
      <c r="B155" s="254" t="s">
        <v>237</v>
      </c>
      <c r="C155" s="254"/>
      <c r="D155" s="254"/>
      <c r="E155" s="254"/>
      <c r="F155" s="254"/>
      <c r="G155" s="254"/>
      <c r="H155" s="254"/>
      <c r="I155" s="254"/>
      <c r="J155" s="14">
        <v>4</v>
      </c>
      <c r="K155" s="14">
        <v>2</v>
      </c>
      <c r="L155" s="14">
        <v>2</v>
      </c>
      <c r="M155" s="14">
        <v>0</v>
      </c>
      <c r="N155" s="9">
        <f>K155+L155+M155</f>
        <v>4</v>
      </c>
      <c r="O155" s="9">
        <f>P155-N155</f>
        <v>3</v>
      </c>
      <c r="P155" s="9">
        <f>ROUND(PRODUCT(J155,25)/14,0)</f>
        <v>7</v>
      </c>
      <c r="Q155" s="12" t="s">
        <v>34</v>
      </c>
      <c r="R155" s="6"/>
      <c r="S155" s="13"/>
      <c r="T155" s="6" t="s">
        <v>146</v>
      </c>
      <c r="U155" s="33"/>
      <c r="V155" s="33"/>
      <c r="W155" s="33"/>
      <c r="X155" s="33"/>
      <c r="Y155" s="33"/>
    </row>
    <row r="156" spans="1:25" ht="28.35" customHeight="1" x14ac:dyDescent="0.2">
      <c r="A156" s="61" t="s">
        <v>238</v>
      </c>
      <c r="B156" s="250" t="s">
        <v>239</v>
      </c>
      <c r="C156" s="250"/>
      <c r="D156" s="250"/>
      <c r="E156" s="250"/>
      <c r="F156" s="250"/>
      <c r="G156" s="250"/>
      <c r="H156" s="250"/>
      <c r="I156" s="250"/>
      <c r="J156" s="14">
        <v>4</v>
      </c>
      <c r="K156" s="14">
        <v>2</v>
      </c>
      <c r="L156" s="14">
        <v>2</v>
      </c>
      <c r="M156" s="14">
        <v>0</v>
      </c>
      <c r="N156" s="9">
        <f>K156+L156+M156</f>
        <v>4</v>
      </c>
      <c r="O156" s="9">
        <f>P156-N156</f>
        <v>3</v>
      </c>
      <c r="P156" s="9">
        <f>ROUND(PRODUCT(J156,25)/14,0)</f>
        <v>7</v>
      </c>
      <c r="Q156" s="12" t="s">
        <v>34</v>
      </c>
      <c r="R156" s="6"/>
      <c r="S156" s="13"/>
      <c r="T156" s="6" t="s">
        <v>146</v>
      </c>
      <c r="U156" s="33"/>
      <c r="V156" s="33"/>
      <c r="W156" s="33"/>
      <c r="X156" s="33"/>
      <c r="Y156" s="33"/>
    </row>
    <row r="157" spans="1:25" x14ac:dyDescent="0.2">
      <c r="A157" s="43" t="s">
        <v>212</v>
      </c>
      <c r="B157" s="224" t="s">
        <v>255</v>
      </c>
      <c r="C157" s="224"/>
      <c r="D157" s="224"/>
      <c r="E157" s="224"/>
      <c r="F157" s="224"/>
      <c r="G157" s="224"/>
      <c r="H157" s="224"/>
      <c r="I157" s="224"/>
      <c r="J157" s="224"/>
      <c r="K157" s="224"/>
      <c r="L157" s="224"/>
      <c r="M157" s="224"/>
      <c r="N157" s="224"/>
      <c r="O157" s="224"/>
      <c r="P157" s="224"/>
      <c r="Q157" s="224"/>
      <c r="R157" s="224"/>
      <c r="S157" s="224"/>
      <c r="T157" s="224"/>
      <c r="U157" s="33"/>
      <c r="V157" s="33"/>
      <c r="W157" s="33"/>
      <c r="X157" s="33"/>
      <c r="Y157" s="33"/>
    </row>
    <row r="158" spans="1:25" ht="28.35" customHeight="1" x14ac:dyDescent="0.2">
      <c r="A158" s="61" t="s">
        <v>240</v>
      </c>
      <c r="B158" s="250" t="s">
        <v>241</v>
      </c>
      <c r="C158" s="250"/>
      <c r="D158" s="250"/>
      <c r="E158" s="250"/>
      <c r="F158" s="250"/>
      <c r="G158" s="250"/>
      <c r="H158" s="250"/>
      <c r="I158" s="250"/>
      <c r="J158" s="14">
        <v>5</v>
      </c>
      <c r="K158" s="14">
        <v>2</v>
      </c>
      <c r="L158" s="14">
        <v>1</v>
      </c>
      <c r="M158" s="14">
        <v>0</v>
      </c>
      <c r="N158" s="9">
        <f>K158+L158+M158</f>
        <v>3</v>
      </c>
      <c r="O158" s="9">
        <f t="shared" ref="O158" si="44">P158-N158</f>
        <v>7</v>
      </c>
      <c r="P158" s="9">
        <f>ROUND(PRODUCT(J158,25)/12,0)</f>
        <v>10</v>
      </c>
      <c r="Q158" s="12" t="s">
        <v>34</v>
      </c>
      <c r="R158" s="6"/>
      <c r="S158" s="13"/>
      <c r="T158" s="6" t="s">
        <v>146</v>
      </c>
      <c r="U158" s="33"/>
      <c r="V158" s="33"/>
      <c r="W158" s="33"/>
      <c r="X158" s="33"/>
      <c r="Y158" s="33"/>
    </row>
    <row r="159" spans="1:25" ht="28.35" customHeight="1" x14ac:dyDescent="0.2">
      <c r="A159" s="61" t="s">
        <v>242</v>
      </c>
      <c r="B159" s="250" t="s">
        <v>243</v>
      </c>
      <c r="C159" s="250"/>
      <c r="D159" s="250"/>
      <c r="E159" s="250"/>
      <c r="F159" s="250"/>
      <c r="G159" s="250"/>
      <c r="H159" s="250"/>
      <c r="I159" s="250"/>
      <c r="J159" s="14">
        <v>5</v>
      </c>
      <c r="K159" s="14">
        <v>2</v>
      </c>
      <c r="L159" s="14">
        <v>1</v>
      </c>
      <c r="M159" s="14">
        <v>0</v>
      </c>
      <c r="N159" s="9">
        <f>K159+L159+M159</f>
        <v>3</v>
      </c>
      <c r="O159" s="9">
        <f>P159-N159</f>
        <v>7</v>
      </c>
      <c r="P159" s="9">
        <f>ROUND(PRODUCT(J159,25)/12,0)</f>
        <v>10</v>
      </c>
      <c r="Q159" s="12" t="s">
        <v>34</v>
      </c>
      <c r="R159" s="6"/>
      <c r="S159" s="13"/>
      <c r="T159" s="6" t="s">
        <v>146</v>
      </c>
      <c r="U159" s="33"/>
      <c r="V159" s="33"/>
      <c r="W159" s="33"/>
      <c r="X159" s="33"/>
      <c r="Y159" s="33"/>
    </row>
    <row r="160" spans="1:25" ht="42.6" customHeight="1" x14ac:dyDescent="0.2">
      <c r="A160" s="41" t="s">
        <v>244</v>
      </c>
      <c r="B160" s="250" t="s">
        <v>245</v>
      </c>
      <c r="C160" s="250"/>
      <c r="D160" s="250"/>
      <c r="E160" s="250"/>
      <c r="F160" s="250"/>
      <c r="G160" s="250"/>
      <c r="H160" s="250"/>
      <c r="I160" s="250"/>
      <c r="J160" s="14">
        <v>5</v>
      </c>
      <c r="K160" s="14">
        <v>2</v>
      </c>
      <c r="L160" s="14">
        <v>1</v>
      </c>
      <c r="M160" s="14">
        <v>0</v>
      </c>
      <c r="N160" s="9">
        <f>K160+L160+M160</f>
        <v>3</v>
      </c>
      <c r="O160" s="9">
        <f>P160-N160</f>
        <v>7</v>
      </c>
      <c r="P160" s="9">
        <f>ROUND(PRODUCT(J160,25)/12,0)</f>
        <v>10</v>
      </c>
      <c r="Q160" s="12" t="s">
        <v>34</v>
      </c>
      <c r="R160" s="6"/>
      <c r="S160" s="13"/>
      <c r="T160" s="6" t="s">
        <v>146</v>
      </c>
      <c r="U160" s="33"/>
      <c r="V160" s="33"/>
      <c r="W160" s="33"/>
      <c r="X160" s="33"/>
      <c r="Y160" s="33"/>
    </row>
    <row r="161" spans="1:29" ht="28.35" customHeight="1" x14ac:dyDescent="0.2">
      <c r="A161" s="41"/>
      <c r="B161" s="250" t="s">
        <v>229</v>
      </c>
      <c r="C161" s="250"/>
      <c r="D161" s="250"/>
      <c r="E161" s="250"/>
      <c r="F161" s="250"/>
      <c r="G161" s="250"/>
      <c r="H161" s="250"/>
      <c r="I161" s="250"/>
      <c r="J161" s="14">
        <v>5</v>
      </c>
      <c r="K161" s="14">
        <v>2</v>
      </c>
      <c r="L161" s="14">
        <v>1</v>
      </c>
      <c r="M161" s="14">
        <v>0</v>
      </c>
      <c r="N161" s="9">
        <f>K161+L161+M161</f>
        <v>3</v>
      </c>
      <c r="O161" s="9">
        <f>P161-N161</f>
        <v>7</v>
      </c>
      <c r="P161" s="9">
        <f>ROUND(PRODUCT(J161,25)/12,0)</f>
        <v>10</v>
      </c>
      <c r="Q161" s="12" t="s">
        <v>34</v>
      </c>
      <c r="R161" s="6"/>
      <c r="S161" s="13"/>
      <c r="T161" s="6" t="s">
        <v>146</v>
      </c>
      <c r="U161" s="33"/>
      <c r="V161" s="33"/>
      <c r="W161" s="33"/>
      <c r="X161" s="33"/>
      <c r="Y161" s="33"/>
    </row>
    <row r="162" spans="1:29" x14ac:dyDescent="0.2">
      <c r="A162" s="268" t="s">
        <v>125</v>
      </c>
      <c r="B162" s="268"/>
      <c r="C162" s="268"/>
      <c r="D162" s="268"/>
      <c r="E162" s="268"/>
      <c r="F162" s="268"/>
      <c r="G162" s="268"/>
      <c r="H162" s="268"/>
      <c r="I162" s="268"/>
      <c r="J162" s="11">
        <f>SUM(J141,J144,J145,J148,J149,J153,J154,J158,J159)</f>
        <v>38</v>
      </c>
      <c r="K162" s="73">
        <f t="shared" ref="K162:P162" si="45">SUM(K141,K144,K145,K148,K149,K153,K154,K158,K159)</f>
        <v>18</v>
      </c>
      <c r="L162" s="73">
        <f t="shared" si="45"/>
        <v>11</v>
      </c>
      <c r="M162" s="73">
        <f t="shared" si="45"/>
        <v>0</v>
      </c>
      <c r="N162" s="73">
        <f t="shared" si="45"/>
        <v>29</v>
      </c>
      <c r="O162" s="73">
        <f t="shared" si="45"/>
        <v>40</v>
      </c>
      <c r="P162" s="73">
        <f t="shared" si="45"/>
        <v>69</v>
      </c>
      <c r="Q162" s="73">
        <f>COUNTIF(Q141,"E")+COUNTIF(Q144,"E")+COUNTIF(Q145,"E")+COUNTIF(Q148,"E")+COUNTIF(Q149,"E")+COUNTIF(Q153,"E")+COUNTIF(Q154,"E")+COUNTIF(Q158,"E")+COUNTIF(Q159,"E")</f>
        <v>8</v>
      </c>
      <c r="R162" s="73">
        <f>COUNTIF(R141,"C")+COUNTIF(R144,"C")+COUNTIF(R145,"C")+COUNTIF(R148,"C")+COUNTIF(R149,"C")+COUNTIF(R153,"C")+COUNTIF(R154,"C")+COUNTIF(R158,"C")+COUNTIF(R159,"C")</f>
        <v>1</v>
      </c>
      <c r="S162" s="73">
        <f>COUNTIF(S141,"VP")+COUNTIF(S144,"VP")+COUNTIF(S145,"VP")+COUNTIF(S148,"VP")+COUNTIF(S149,"VP")+COUNTIF(S153,"VP")+COUNTIF(S154,"VP")+COUNTIF(S158,"VP")+COUNTIF(S159,"VP")</f>
        <v>0</v>
      </c>
      <c r="T162" s="42">
        <f>COUNTA(T141,T144,T145,T148,T149,T153,T154,T158,T159)</f>
        <v>9</v>
      </c>
    </row>
    <row r="163" spans="1:29" x14ac:dyDescent="0.2">
      <c r="A163" s="202" t="s">
        <v>50</v>
      </c>
      <c r="B163" s="202"/>
      <c r="C163" s="202"/>
      <c r="D163" s="202"/>
      <c r="E163" s="202"/>
      <c r="F163" s="202"/>
      <c r="G163" s="202"/>
      <c r="H163" s="202"/>
      <c r="I163" s="202"/>
      <c r="J163" s="202"/>
      <c r="K163" s="11">
        <f>SUM(K141,K144,K145,K148,K149,K153,K154)*14+SUM(K158,K159)*12</f>
        <v>244</v>
      </c>
      <c r="L163" s="73">
        <f t="shared" ref="L163:P163" si="46">SUM(L141,L144,L145,L148,L149,L153,L154)*14+SUM(L158,L159)*12</f>
        <v>150</v>
      </c>
      <c r="M163" s="73">
        <f t="shared" si="46"/>
        <v>0</v>
      </c>
      <c r="N163" s="73">
        <f t="shared" si="46"/>
        <v>394</v>
      </c>
      <c r="O163" s="73">
        <f t="shared" si="46"/>
        <v>532</v>
      </c>
      <c r="P163" s="73">
        <f t="shared" si="46"/>
        <v>926</v>
      </c>
      <c r="Q163" s="284"/>
      <c r="R163" s="284"/>
      <c r="S163" s="284"/>
      <c r="T163" s="284"/>
    </row>
    <row r="164" spans="1:29" x14ac:dyDescent="0.2">
      <c r="A164" s="202"/>
      <c r="B164" s="202"/>
      <c r="C164" s="202"/>
      <c r="D164" s="202"/>
      <c r="E164" s="202"/>
      <c r="F164" s="202"/>
      <c r="G164" s="202"/>
      <c r="H164" s="202"/>
      <c r="I164" s="202"/>
      <c r="J164" s="202"/>
      <c r="K164" s="156">
        <f>SUM(K163:M163)</f>
        <v>394</v>
      </c>
      <c r="L164" s="156"/>
      <c r="M164" s="156"/>
      <c r="N164" s="156">
        <f>SUM(N163:O163)</f>
        <v>926</v>
      </c>
      <c r="O164" s="156"/>
      <c r="P164" s="156"/>
      <c r="Q164" s="284"/>
      <c r="R164" s="284"/>
      <c r="S164" s="284"/>
      <c r="T164" s="284"/>
    </row>
    <row r="165" spans="1:29" x14ac:dyDescent="0.2">
      <c r="A165" s="209" t="s">
        <v>90</v>
      </c>
      <c r="B165" s="210"/>
      <c r="C165" s="210"/>
      <c r="D165" s="210"/>
      <c r="E165" s="210"/>
      <c r="F165" s="210"/>
      <c r="G165" s="210"/>
      <c r="H165" s="210"/>
      <c r="I165" s="210"/>
      <c r="J165" s="211"/>
      <c r="K165" s="159">
        <f>T162/SUM(T52,T70,T88,T105,T120,T133)</f>
        <v>0.2</v>
      </c>
      <c r="L165" s="159"/>
      <c r="M165" s="159"/>
      <c r="N165" s="159"/>
      <c r="O165" s="159"/>
      <c r="P165" s="159"/>
      <c r="Q165" s="159"/>
      <c r="R165" s="159"/>
      <c r="S165" s="159"/>
      <c r="T165" s="159"/>
      <c r="U165" s="86"/>
      <c r="V165" s="86"/>
      <c r="W165" s="86"/>
      <c r="X165" s="86"/>
      <c r="Y165" s="86"/>
      <c r="Z165" s="86"/>
      <c r="AA165" s="86"/>
      <c r="AB165" s="86"/>
      <c r="AC165" s="86"/>
    </row>
    <row r="166" spans="1:29" x14ac:dyDescent="0.2">
      <c r="A166" s="160" t="s">
        <v>91</v>
      </c>
      <c r="B166" s="160"/>
      <c r="C166" s="160"/>
      <c r="D166" s="160"/>
      <c r="E166" s="160"/>
      <c r="F166" s="160"/>
      <c r="G166" s="160"/>
      <c r="H166" s="160"/>
      <c r="I166" s="160"/>
      <c r="J166" s="160"/>
      <c r="K166" s="222">
        <f>K164/(SUM(N52,N70,N88,N105,N120)*14+N133*12)</f>
        <v>0.1929480901077375</v>
      </c>
      <c r="L166" s="222"/>
      <c r="M166" s="222"/>
      <c r="N166" s="222"/>
      <c r="O166" s="222"/>
      <c r="P166" s="222"/>
      <c r="Q166" s="222"/>
      <c r="R166" s="222"/>
      <c r="S166" s="222"/>
      <c r="T166" s="222"/>
      <c r="U166" s="89"/>
      <c r="V166" s="89"/>
      <c r="W166" s="89"/>
      <c r="X166" s="89"/>
      <c r="Y166" s="89"/>
      <c r="Z166" s="89"/>
      <c r="AA166" s="89"/>
    </row>
    <row r="167" spans="1:29" x14ac:dyDescent="0.2">
      <c r="A167" s="37"/>
      <c r="B167" s="37"/>
      <c r="C167" s="37"/>
      <c r="D167" s="37"/>
      <c r="E167" s="37"/>
      <c r="F167" s="37"/>
      <c r="G167" s="37"/>
      <c r="H167" s="37"/>
      <c r="I167" s="37"/>
      <c r="J167" s="37"/>
      <c r="K167" s="38"/>
      <c r="L167" s="38"/>
      <c r="M167" s="38"/>
      <c r="N167" s="38"/>
      <c r="O167" s="38"/>
      <c r="P167" s="38"/>
      <c r="Q167" s="38"/>
      <c r="R167" s="38"/>
      <c r="S167" s="38"/>
      <c r="T167" s="38"/>
    </row>
    <row r="168" spans="1:29" x14ac:dyDescent="0.2">
      <c r="A168" s="118" t="s">
        <v>288</v>
      </c>
      <c r="B168" s="119"/>
      <c r="C168" s="119"/>
      <c r="D168" s="119"/>
      <c r="E168" s="119"/>
      <c r="F168" s="119"/>
      <c r="G168" s="119"/>
      <c r="H168" s="119"/>
      <c r="I168" s="119"/>
      <c r="J168" s="119"/>
      <c r="K168" s="119"/>
      <c r="L168" s="119"/>
      <c r="M168" s="119"/>
      <c r="N168" s="119"/>
      <c r="O168" s="119"/>
      <c r="P168" s="119"/>
      <c r="Q168" s="119"/>
      <c r="R168" s="119"/>
      <c r="S168" s="119"/>
      <c r="T168" s="120"/>
    </row>
    <row r="169" spans="1:29" x14ac:dyDescent="0.2">
      <c r="A169" s="124"/>
      <c r="B169" s="125"/>
      <c r="C169" s="125"/>
      <c r="D169" s="125"/>
      <c r="E169" s="125"/>
      <c r="F169" s="125"/>
      <c r="G169" s="125"/>
      <c r="H169" s="125"/>
      <c r="I169" s="125"/>
      <c r="J169" s="125"/>
      <c r="K169" s="125"/>
      <c r="L169" s="125"/>
      <c r="M169" s="125"/>
      <c r="N169" s="125"/>
      <c r="O169" s="125"/>
      <c r="P169" s="125"/>
      <c r="Q169" s="125"/>
      <c r="R169" s="125"/>
      <c r="S169" s="125"/>
      <c r="T169" s="126"/>
    </row>
    <row r="170" spans="1:29" x14ac:dyDescent="0.2">
      <c r="A170" s="192" t="s">
        <v>29</v>
      </c>
      <c r="B170" s="118" t="s">
        <v>28</v>
      </c>
      <c r="C170" s="119"/>
      <c r="D170" s="119"/>
      <c r="E170" s="119"/>
      <c r="F170" s="119"/>
      <c r="G170" s="119"/>
      <c r="H170" s="119"/>
      <c r="I170" s="120"/>
      <c r="J170" s="130" t="s">
        <v>40</v>
      </c>
      <c r="K170" s="95" t="s">
        <v>26</v>
      </c>
      <c r="L170" s="96"/>
      <c r="M170" s="97"/>
      <c r="N170" s="95" t="s">
        <v>41</v>
      </c>
      <c r="O170" s="96"/>
      <c r="P170" s="97"/>
      <c r="Q170" s="95" t="s">
        <v>25</v>
      </c>
      <c r="R170" s="96"/>
      <c r="S170" s="97"/>
      <c r="T170" s="130" t="s">
        <v>24</v>
      </c>
    </row>
    <row r="171" spans="1:29" x14ac:dyDescent="0.2">
      <c r="A171" s="192"/>
      <c r="B171" s="121"/>
      <c r="C171" s="122"/>
      <c r="D171" s="122"/>
      <c r="E171" s="122"/>
      <c r="F171" s="122"/>
      <c r="G171" s="122"/>
      <c r="H171" s="122"/>
      <c r="I171" s="123"/>
      <c r="J171" s="130"/>
      <c r="K171" s="98"/>
      <c r="L171" s="99"/>
      <c r="M171" s="100"/>
      <c r="N171" s="98"/>
      <c r="O171" s="99"/>
      <c r="P171" s="100"/>
      <c r="Q171" s="98"/>
      <c r="R171" s="99"/>
      <c r="S171" s="100"/>
      <c r="T171" s="130"/>
    </row>
    <row r="172" spans="1:29" x14ac:dyDescent="0.2">
      <c r="A172" s="192"/>
      <c r="B172" s="124"/>
      <c r="C172" s="125"/>
      <c r="D172" s="125"/>
      <c r="E172" s="125"/>
      <c r="F172" s="125"/>
      <c r="G172" s="125"/>
      <c r="H172" s="125"/>
      <c r="I172" s="126"/>
      <c r="J172" s="130"/>
      <c r="K172" s="3" t="s">
        <v>30</v>
      </c>
      <c r="L172" s="3" t="s">
        <v>31</v>
      </c>
      <c r="M172" s="3" t="s">
        <v>32</v>
      </c>
      <c r="N172" s="3" t="s">
        <v>36</v>
      </c>
      <c r="O172" s="3" t="s">
        <v>7</v>
      </c>
      <c r="P172" s="3" t="s">
        <v>33</v>
      </c>
      <c r="Q172" s="3" t="s">
        <v>34</v>
      </c>
      <c r="R172" s="3" t="s">
        <v>30</v>
      </c>
      <c r="S172" s="3" t="s">
        <v>35</v>
      </c>
      <c r="T172" s="130"/>
    </row>
    <row r="173" spans="1:29" x14ac:dyDescent="0.2">
      <c r="A173" s="192" t="s">
        <v>123</v>
      </c>
      <c r="B173" s="192"/>
      <c r="C173" s="192"/>
      <c r="D173" s="192"/>
      <c r="E173" s="192"/>
      <c r="F173" s="192"/>
      <c r="G173" s="192"/>
      <c r="H173" s="192"/>
      <c r="I173" s="192"/>
      <c r="J173" s="192"/>
      <c r="K173" s="192"/>
      <c r="L173" s="192"/>
      <c r="M173" s="192"/>
      <c r="N173" s="192"/>
      <c r="O173" s="192"/>
      <c r="P173" s="192"/>
      <c r="Q173" s="192"/>
      <c r="R173" s="192"/>
      <c r="S173" s="192"/>
      <c r="T173" s="192"/>
    </row>
    <row r="174" spans="1:29" ht="19.7" customHeight="1" x14ac:dyDescent="0.2">
      <c r="A174" s="41" t="s">
        <v>121</v>
      </c>
      <c r="B174" s="254" t="s">
        <v>127</v>
      </c>
      <c r="C174" s="254"/>
      <c r="D174" s="254"/>
      <c r="E174" s="254"/>
      <c r="F174" s="254"/>
      <c r="G174" s="254"/>
      <c r="H174" s="254"/>
      <c r="I174" s="254"/>
      <c r="J174" s="14">
        <v>3</v>
      </c>
      <c r="K174" s="14">
        <v>2</v>
      </c>
      <c r="L174" s="14">
        <v>0</v>
      </c>
      <c r="M174" s="14">
        <v>0</v>
      </c>
      <c r="N174" s="9">
        <f t="shared" ref="N174" si="47">K174+L174+M174</f>
        <v>2</v>
      </c>
      <c r="O174" s="9">
        <f t="shared" ref="O174" si="48">P174-N174</f>
        <v>3</v>
      </c>
      <c r="P174" s="9">
        <f t="shared" ref="P174" si="49">ROUND(PRODUCT(J174,25)/14,0)</f>
        <v>5</v>
      </c>
      <c r="Q174" s="12"/>
      <c r="R174" s="6"/>
      <c r="S174" s="13" t="s">
        <v>35</v>
      </c>
      <c r="T174" s="6" t="s">
        <v>39</v>
      </c>
    </row>
    <row r="175" spans="1:29" x14ac:dyDescent="0.2">
      <c r="A175" s="262" t="s">
        <v>122</v>
      </c>
      <c r="B175" s="287" t="s">
        <v>128</v>
      </c>
      <c r="C175" s="288"/>
      <c r="D175" s="288"/>
      <c r="E175" s="288"/>
      <c r="F175" s="288"/>
      <c r="G175" s="288"/>
      <c r="H175" s="288"/>
      <c r="I175" s="289"/>
      <c r="J175" s="293">
        <v>3</v>
      </c>
      <c r="K175" s="293">
        <v>2</v>
      </c>
      <c r="L175" s="293">
        <v>0</v>
      </c>
      <c r="M175" s="293">
        <v>0</v>
      </c>
      <c r="N175" s="258">
        <f>K175+L175+M175</f>
        <v>2</v>
      </c>
      <c r="O175" s="258">
        <f>P175-N175</f>
        <v>3</v>
      </c>
      <c r="P175" s="258">
        <f>ROUND(PRODUCT(J175,25)/14,0)</f>
        <v>5</v>
      </c>
      <c r="Q175" s="285"/>
      <c r="R175" s="274"/>
      <c r="S175" s="276" t="s">
        <v>35</v>
      </c>
      <c r="T175" s="274" t="s">
        <v>39</v>
      </c>
      <c r="U175" s="31"/>
      <c r="V175" s="31"/>
      <c r="W175" s="31"/>
      <c r="X175" s="31"/>
      <c r="Y175" s="31"/>
      <c r="Z175" s="31"/>
    </row>
    <row r="176" spans="1:29" x14ac:dyDescent="0.2">
      <c r="A176" s="263"/>
      <c r="B176" s="290"/>
      <c r="C176" s="291"/>
      <c r="D176" s="291"/>
      <c r="E176" s="291"/>
      <c r="F176" s="291"/>
      <c r="G176" s="291"/>
      <c r="H176" s="291"/>
      <c r="I176" s="292"/>
      <c r="J176" s="294"/>
      <c r="K176" s="294"/>
      <c r="L176" s="294"/>
      <c r="M176" s="294"/>
      <c r="N176" s="259"/>
      <c r="O176" s="259"/>
      <c r="P176" s="259"/>
      <c r="Q176" s="286"/>
      <c r="R176" s="275"/>
      <c r="S176" s="277"/>
      <c r="T176" s="275"/>
    </row>
    <row r="177" spans="1:20" x14ac:dyDescent="0.2">
      <c r="A177" s="202" t="s">
        <v>124</v>
      </c>
      <c r="B177" s="202"/>
      <c r="C177" s="202"/>
      <c r="D177" s="202"/>
      <c r="E177" s="202"/>
      <c r="F177" s="202"/>
      <c r="G177" s="202"/>
      <c r="H177" s="202"/>
      <c r="I177" s="202"/>
      <c r="J177" s="11">
        <f>SUM(J174:J176)</f>
        <v>6</v>
      </c>
      <c r="K177" s="11">
        <f t="shared" ref="K177:P177" si="50">SUM(K174:K176)</f>
        <v>4</v>
      </c>
      <c r="L177" s="11">
        <f t="shared" si="50"/>
        <v>0</v>
      </c>
      <c r="M177" s="11">
        <f t="shared" si="50"/>
        <v>0</v>
      </c>
      <c r="N177" s="11">
        <f t="shared" si="50"/>
        <v>4</v>
      </c>
      <c r="O177" s="11">
        <f t="shared" si="50"/>
        <v>6</v>
      </c>
      <c r="P177" s="11">
        <f t="shared" si="50"/>
        <v>10</v>
      </c>
      <c r="Q177" s="11">
        <f>COUNTIF(Q174:Q176,"E")</f>
        <v>0</v>
      </c>
      <c r="R177" s="11">
        <f>COUNTIF(R174:R176,"C")</f>
        <v>0</v>
      </c>
      <c r="S177" s="11">
        <f>COUNTIF(S174:S176,"VP")</f>
        <v>2</v>
      </c>
      <c r="T177" s="42">
        <f>COUNTA(T174:T176)</f>
        <v>2</v>
      </c>
    </row>
    <row r="178" spans="1:20" x14ac:dyDescent="0.2">
      <c r="A178" s="202" t="s">
        <v>50</v>
      </c>
      <c r="B178" s="202"/>
      <c r="C178" s="202"/>
      <c r="D178" s="202"/>
      <c r="E178" s="202"/>
      <c r="F178" s="202"/>
      <c r="G178" s="202"/>
      <c r="H178" s="202"/>
      <c r="I178" s="202"/>
      <c r="J178" s="202"/>
      <c r="K178" s="11">
        <f>SUM(K174:K176)*14</f>
        <v>56</v>
      </c>
      <c r="L178" s="11">
        <f t="shared" ref="L178:P178" si="51">SUM(L174:L176)*14</f>
        <v>0</v>
      </c>
      <c r="M178" s="11">
        <f t="shared" si="51"/>
        <v>0</v>
      </c>
      <c r="N178" s="11">
        <f t="shared" si="51"/>
        <v>56</v>
      </c>
      <c r="O178" s="11">
        <f t="shared" si="51"/>
        <v>84</v>
      </c>
      <c r="P178" s="11">
        <f t="shared" si="51"/>
        <v>140</v>
      </c>
      <c r="Q178" s="249"/>
      <c r="R178" s="249"/>
      <c r="S178" s="249"/>
      <c r="T178" s="249"/>
    </row>
    <row r="179" spans="1:20" x14ac:dyDescent="0.2">
      <c r="A179" s="202"/>
      <c r="B179" s="202"/>
      <c r="C179" s="202"/>
      <c r="D179" s="202"/>
      <c r="E179" s="202"/>
      <c r="F179" s="202"/>
      <c r="G179" s="202"/>
      <c r="H179" s="202"/>
      <c r="I179" s="202"/>
      <c r="J179" s="202"/>
      <c r="K179" s="156">
        <f>SUM(K178:M178)</f>
        <v>56</v>
      </c>
      <c r="L179" s="156"/>
      <c r="M179" s="156"/>
      <c r="N179" s="156">
        <f>SUM(N178:O178)</f>
        <v>140</v>
      </c>
      <c r="O179" s="156"/>
      <c r="P179" s="156"/>
      <c r="Q179" s="249"/>
      <c r="R179" s="249"/>
      <c r="S179" s="249"/>
      <c r="T179" s="249"/>
    </row>
    <row r="180" spans="1:20" x14ac:dyDescent="0.2">
      <c r="A180" s="209" t="s">
        <v>90</v>
      </c>
      <c r="B180" s="210"/>
      <c r="C180" s="210"/>
      <c r="D180" s="210"/>
      <c r="E180" s="210"/>
      <c r="F180" s="210"/>
      <c r="G180" s="210"/>
      <c r="H180" s="210"/>
      <c r="I180" s="210"/>
      <c r="J180" s="211"/>
      <c r="K180" s="212">
        <f>T177/SUM(T52,T70,T88,T105,T120,T133)</f>
        <v>4.4444444444444446E-2</v>
      </c>
      <c r="L180" s="213"/>
      <c r="M180" s="213"/>
      <c r="N180" s="213"/>
      <c r="O180" s="213"/>
      <c r="P180" s="213"/>
      <c r="Q180" s="213"/>
      <c r="R180" s="213"/>
      <c r="S180" s="213"/>
      <c r="T180" s="214"/>
    </row>
    <row r="181" spans="1:20" x14ac:dyDescent="0.2">
      <c r="A181" s="160" t="s">
        <v>91</v>
      </c>
      <c r="B181" s="160"/>
      <c r="C181" s="160"/>
      <c r="D181" s="160"/>
      <c r="E181" s="160"/>
      <c r="F181" s="160"/>
      <c r="G181" s="160"/>
      <c r="H181" s="160"/>
      <c r="I181" s="160"/>
      <c r="J181" s="160"/>
      <c r="K181" s="212">
        <f>K179/(SUM(N52,N70,N88,N105,N120)*14+N133*12)</f>
        <v>2.742409402546523E-2</v>
      </c>
      <c r="L181" s="213"/>
      <c r="M181" s="213"/>
      <c r="N181" s="213"/>
      <c r="O181" s="213"/>
      <c r="P181" s="213"/>
      <c r="Q181" s="213"/>
      <c r="R181" s="213"/>
      <c r="S181" s="213"/>
      <c r="T181" s="214"/>
    </row>
    <row r="182" spans="1:20" x14ac:dyDescent="0.2">
      <c r="A182" s="260" t="s">
        <v>129</v>
      </c>
      <c r="B182" s="260"/>
      <c r="C182" s="260"/>
      <c r="D182" s="260"/>
      <c r="E182" s="260"/>
      <c r="F182" s="260"/>
      <c r="G182" s="260"/>
      <c r="H182" s="260"/>
      <c r="I182" s="260"/>
      <c r="J182" s="260"/>
      <c r="K182" s="260"/>
      <c r="L182" s="260"/>
      <c r="M182" s="260"/>
      <c r="N182" s="260"/>
      <c r="O182" s="260"/>
      <c r="P182" s="260"/>
      <c r="Q182" s="260"/>
      <c r="R182" s="260"/>
      <c r="S182" s="260"/>
      <c r="T182" s="260"/>
    </row>
    <row r="183" spans="1:20" s="74" customFormat="1" x14ac:dyDescent="0.2">
      <c r="A183" s="261"/>
      <c r="B183" s="261"/>
      <c r="C183" s="261"/>
      <c r="D183" s="261"/>
      <c r="E183" s="261"/>
      <c r="F183" s="261"/>
      <c r="G183" s="261"/>
      <c r="H183" s="261"/>
      <c r="I183" s="261"/>
      <c r="J183" s="261"/>
      <c r="K183" s="261"/>
      <c r="L183" s="261"/>
      <c r="M183" s="261"/>
      <c r="N183" s="261"/>
      <c r="O183" s="261"/>
      <c r="P183" s="261"/>
      <c r="Q183" s="261"/>
      <c r="R183" s="261"/>
      <c r="S183" s="261"/>
      <c r="T183" s="261"/>
    </row>
    <row r="184" spans="1:20" s="74" customFormat="1" x14ac:dyDescent="0.2">
      <c r="A184" s="261"/>
      <c r="B184" s="261"/>
      <c r="C184" s="261"/>
      <c r="D184" s="261"/>
      <c r="E184" s="261"/>
      <c r="F184" s="261"/>
      <c r="G184" s="261"/>
      <c r="H184" s="261"/>
      <c r="I184" s="261"/>
      <c r="J184" s="261"/>
      <c r="K184" s="261"/>
      <c r="L184" s="261"/>
      <c r="M184" s="261"/>
      <c r="N184" s="261"/>
      <c r="O184" s="261"/>
      <c r="P184" s="261"/>
      <c r="Q184" s="261"/>
      <c r="R184" s="261"/>
      <c r="S184" s="261"/>
      <c r="T184" s="261"/>
    </row>
    <row r="185" spans="1:20" x14ac:dyDescent="0.2">
      <c r="A185" s="108"/>
      <c r="B185" s="108"/>
      <c r="C185" s="108"/>
      <c r="D185" s="108"/>
      <c r="E185" s="108"/>
      <c r="F185" s="108"/>
      <c r="G185" s="108"/>
      <c r="H185" s="108"/>
      <c r="I185" s="108"/>
      <c r="J185" s="108"/>
      <c r="K185" s="108"/>
      <c r="L185" s="108"/>
      <c r="M185" s="108"/>
      <c r="N185" s="108"/>
      <c r="O185" s="108"/>
      <c r="P185" s="108"/>
      <c r="Q185" s="108"/>
      <c r="R185" s="108"/>
      <c r="S185" s="108"/>
      <c r="T185" s="108"/>
    </row>
    <row r="186" spans="1:20" x14ac:dyDescent="0.2">
      <c r="A186" s="37"/>
      <c r="B186" s="37"/>
      <c r="C186" s="37"/>
      <c r="D186" s="37"/>
      <c r="E186" s="37"/>
      <c r="F186" s="37"/>
      <c r="G186" s="37"/>
      <c r="H186" s="37"/>
      <c r="I186" s="37"/>
      <c r="J186" s="37"/>
      <c r="K186" s="38"/>
      <c r="L186" s="38"/>
      <c r="M186" s="38"/>
      <c r="N186" s="38"/>
      <c r="O186" s="38"/>
      <c r="P186" s="38"/>
      <c r="Q186" s="38"/>
      <c r="R186" s="38"/>
      <c r="S186" s="38"/>
      <c r="T186" s="38"/>
    </row>
    <row r="187" spans="1:20" x14ac:dyDescent="0.2">
      <c r="A187" s="37"/>
      <c r="B187" s="37"/>
      <c r="C187" s="37"/>
      <c r="D187" s="37"/>
      <c r="E187" s="37"/>
      <c r="F187" s="37"/>
      <c r="G187" s="37"/>
      <c r="H187" s="37"/>
      <c r="I187" s="37"/>
      <c r="J187" s="37"/>
      <c r="K187" s="38"/>
      <c r="L187" s="38"/>
      <c r="M187" s="38"/>
      <c r="N187" s="38"/>
      <c r="O187" s="38"/>
      <c r="P187" s="38"/>
      <c r="Q187" s="38"/>
      <c r="R187" s="38"/>
      <c r="S187" s="38"/>
      <c r="T187" s="38"/>
    </row>
    <row r="188" spans="1:20" x14ac:dyDescent="0.2">
      <c r="A188" s="37"/>
      <c r="B188" s="37"/>
      <c r="C188" s="37"/>
      <c r="D188" s="37"/>
      <c r="E188" s="37"/>
      <c r="F188" s="37"/>
      <c r="G188" s="37"/>
      <c r="H188" s="37"/>
      <c r="I188" s="37"/>
      <c r="J188" s="37"/>
      <c r="K188" s="38"/>
      <c r="L188" s="38"/>
      <c r="M188" s="38"/>
      <c r="N188" s="38"/>
      <c r="O188" s="38"/>
      <c r="P188" s="38"/>
      <c r="Q188" s="38"/>
      <c r="R188" s="38"/>
      <c r="S188" s="38"/>
      <c r="T188" s="38"/>
    </row>
    <row r="189" spans="1:20" x14ac:dyDescent="0.2">
      <c r="A189" s="37"/>
      <c r="B189" s="37"/>
      <c r="C189" s="37"/>
      <c r="D189" s="37"/>
      <c r="E189" s="37"/>
      <c r="F189" s="37"/>
      <c r="G189" s="37"/>
      <c r="H189" s="37"/>
      <c r="I189" s="37"/>
      <c r="J189" s="37"/>
      <c r="K189" s="38"/>
      <c r="L189" s="38"/>
      <c r="M189" s="38"/>
      <c r="N189" s="38"/>
      <c r="O189" s="38"/>
      <c r="P189" s="38"/>
      <c r="Q189" s="38"/>
      <c r="R189" s="38"/>
      <c r="S189" s="38"/>
      <c r="T189" s="38"/>
    </row>
    <row r="190" spans="1:20" x14ac:dyDescent="0.2">
      <c r="A190" s="37"/>
      <c r="B190" s="37"/>
      <c r="C190" s="37"/>
      <c r="D190" s="37"/>
      <c r="E190" s="37"/>
      <c r="F190" s="37"/>
      <c r="G190" s="37"/>
      <c r="H190" s="37"/>
      <c r="I190" s="37"/>
      <c r="J190" s="37"/>
      <c r="K190" s="38"/>
      <c r="L190" s="38"/>
      <c r="M190" s="38"/>
      <c r="N190" s="38"/>
      <c r="O190" s="38"/>
      <c r="P190" s="38"/>
      <c r="Q190" s="38"/>
      <c r="R190" s="38"/>
      <c r="S190" s="38"/>
      <c r="T190" s="38"/>
    </row>
    <row r="191" spans="1:20" x14ac:dyDescent="0.2">
      <c r="A191" s="37"/>
      <c r="B191" s="37"/>
      <c r="C191" s="37"/>
      <c r="D191" s="37"/>
      <c r="E191" s="37"/>
      <c r="F191" s="37"/>
      <c r="G191" s="37"/>
      <c r="H191" s="37"/>
      <c r="I191" s="37"/>
      <c r="J191" s="37"/>
      <c r="K191" s="38"/>
      <c r="L191" s="38"/>
      <c r="M191" s="38"/>
      <c r="N191" s="38"/>
      <c r="O191" s="38"/>
      <c r="P191" s="38"/>
      <c r="Q191" s="38"/>
      <c r="R191" s="38"/>
      <c r="S191" s="38"/>
      <c r="T191" s="38"/>
    </row>
    <row r="192" spans="1:20" x14ac:dyDescent="0.2">
      <c r="A192" s="37"/>
      <c r="B192" s="37"/>
      <c r="C192" s="37"/>
      <c r="D192" s="37"/>
      <c r="E192" s="37"/>
      <c r="F192" s="37"/>
      <c r="G192" s="37"/>
      <c r="H192" s="37"/>
      <c r="I192" s="37"/>
      <c r="J192" s="37"/>
      <c r="K192" s="38"/>
      <c r="L192" s="38"/>
      <c r="M192" s="38"/>
      <c r="N192" s="38"/>
      <c r="O192" s="38"/>
      <c r="P192" s="38"/>
      <c r="Q192" s="38"/>
      <c r="R192" s="38"/>
      <c r="S192" s="38"/>
      <c r="T192" s="38"/>
    </row>
    <row r="193" spans="1:26" x14ac:dyDescent="0.2">
      <c r="A193" s="37"/>
      <c r="B193" s="37"/>
      <c r="C193" s="37"/>
      <c r="D193" s="37"/>
      <c r="E193" s="37"/>
      <c r="F193" s="37"/>
      <c r="G193" s="37"/>
      <c r="H193" s="37"/>
      <c r="I193" s="37"/>
      <c r="J193" s="37"/>
      <c r="K193" s="38"/>
      <c r="L193" s="38"/>
      <c r="M193" s="38"/>
      <c r="N193" s="38"/>
      <c r="O193" s="38"/>
      <c r="P193" s="38"/>
      <c r="Q193" s="38"/>
      <c r="R193" s="38"/>
      <c r="S193" s="38"/>
      <c r="T193" s="38"/>
    </row>
    <row r="194" spans="1:26" x14ac:dyDescent="0.2">
      <c r="A194" s="37"/>
      <c r="B194" s="37"/>
      <c r="C194" s="37"/>
      <c r="D194" s="37"/>
      <c r="E194" s="37"/>
      <c r="F194" s="37"/>
      <c r="G194" s="37"/>
      <c r="H194" s="37"/>
      <c r="I194" s="37"/>
      <c r="J194" s="37"/>
      <c r="K194" s="38"/>
      <c r="L194" s="38"/>
      <c r="M194" s="38"/>
      <c r="N194" s="38"/>
      <c r="O194" s="38"/>
      <c r="P194" s="38"/>
      <c r="Q194" s="38"/>
      <c r="R194" s="38"/>
      <c r="S194" s="38"/>
      <c r="T194" s="38"/>
    </row>
    <row r="195" spans="1:26" x14ac:dyDescent="0.2">
      <c r="A195" s="37"/>
      <c r="B195" s="37"/>
      <c r="C195" s="37"/>
      <c r="D195" s="37"/>
      <c r="E195" s="37"/>
      <c r="F195" s="37"/>
      <c r="G195" s="37"/>
      <c r="H195" s="37"/>
      <c r="I195" s="37"/>
      <c r="J195" s="37"/>
      <c r="K195" s="38"/>
      <c r="L195" s="38"/>
      <c r="M195" s="38"/>
      <c r="N195" s="38"/>
      <c r="O195" s="38"/>
      <c r="P195" s="38"/>
      <c r="Q195" s="38"/>
      <c r="R195" s="38"/>
      <c r="S195" s="38"/>
      <c r="T195" s="38"/>
    </row>
    <row r="196" spans="1:26" x14ac:dyDescent="0.2">
      <c r="A196" s="37"/>
      <c r="B196" s="37"/>
      <c r="C196" s="37"/>
      <c r="D196" s="37"/>
      <c r="E196" s="37"/>
      <c r="F196" s="37"/>
      <c r="G196" s="37"/>
      <c r="H196" s="37"/>
      <c r="I196" s="37"/>
      <c r="J196" s="37"/>
      <c r="K196" s="38"/>
      <c r="L196" s="38"/>
      <c r="M196" s="38"/>
      <c r="N196" s="38"/>
      <c r="O196" s="38"/>
      <c r="P196" s="38"/>
      <c r="Q196" s="38"/>
      <c r="R196" s="38"/>
      <c r="S196" s="38"/>
      <c r="T196" s="38"/>
    </row>
    <row r="197" spans="1:26" x14ac:dyDescent="0.2">
      <c r="A197" s="37"/>
      <c r="B197" s="37"/>
      <c r="C197" s="37"/>
      <c r="D197" s="37"/>
      <c r="E197" s="37"/>
      <c r="F197" s="37"/>
      <c r="G197" s="37"/>
      <c r="H197" s="37"/>
      <c r="I197" s="37"/>
      <c r="J197" s="37"/>
      <c r="K197" s="38"/>
      <c r="L197" s="38"/>
      <c r="M197" s="38"/>
      <c r="N197" s="38"/>
      <c r="O197" s="38"/>
      <c r="P197" s="38"/>
      <c r="Q197" s="38"/>
      <c r="R197" s="38"/>
      <c r="S197" s="38"/>
      <c r="T197" s="38"/>
    </row>
    <row r="198" spans="1:26" x14ac:dyDescent="0.2">
      <c r="A198" s="272" t="s">
        <v>130</v>
      </c>
      <c r="B198" s="272"/>
      <c r="C198" s="272"/>
      <c r="D198" s="272"/>
      <c r="E198" s="272"/>
      <c r="F198" s="272"/>
      <c r="G198" s="272"/>
      <c r="H198" s="272"/>
      <c r="I198" s="272"/>
      <c r="J198" s="272"/>
      <c r="K198" s="272"/>
      <c r="L198" s="272"/>
      <c r="M198" s="272"/>
      <c r="N198" s="272"/>
      <c r="O198" s="272"/>
      <c r="P198" s="272"/>
      <c r="Q198" s="272"/>
      <c r="R198" s="272"/>
      <c r="S198" s="272"/>
      <c r="T198" s="272"/>
    </row>
    <row r="199" spans="1:26" x14ac:dyDescent="0.2">
      <c r="A199" s="273"/>
      <c r="B199" s="273"/>
      <c r="C199" s="273"/>
      <c r="D199" s="273"/>
      <c r="E199" s="273"/>
      <c r="F199" s="273"/>
      <c r="G199" s="273"/>
      <c r="H199" s="273"/>
      <c r="I199" s="273"/>
      <c r="J199" s="273"/>
      <c r="K199" s="273"/>
      <c r="L199" s="273"/>
      <c r="M199" s="273"/>
      <c r="N199" s="273"/>
      <c r="O199" s="273"/>
      <c r="P199" s="273"/>
      <c r="Q199" s="273"/>
      <c r="R199" s="273"/>
      <c r="S199" s="273"/>
      <c r="T199" s="273"/>
    </row>
    <row r="200" spans="1:26" x14ac:dyDescent="0.2">
      <c r="A200" s="144" t="s">
        <v>58</v>
      </c>
      <c r="B200" s="145"/>
      <c r="C200" s="145"/>
      <c r="D200" s="145"/>
      <c r="E200" s="145"/>
      <c r="F200" s="145"/>
      <c r="G200" s="145"/>
      <c r="H200" s="145"/>
      <c r="I200" s="145"/>
      <c r="J200" s="145"/>
      <c r="K200" s="145"/>
      <c r="L200" s="145"/>
      <c r="M200" s="145"/>
      <c r="N200" s="145"/>
      <c r="O200" s="145"/>
      <c r="P200" s="145"/>
      <c r="Q200" s="145"/>
      <c r="R200" s="145"/>
      <c r="S200" s="145"/>
      <c r="T200" s="146"/>
    </row>
    <row r="201" spans="1:26" x14ac:dyDescent="0.2">
      <c r="A201" s="147"/>
      <c r="B201" s="148"/>
      <c r="C201" s="148"/>
      <c r="D201" s="148"/>
      <c r="E201" s="148"/>
      <c r="F201" s="148"/>
      <c r="G201" s="148"/>
      <c r="H201" s="148"/>
      <c r="I201" s="148"/>
      <c r="J201" s="148"/>
      <c r="K201" s="148"/>
      <c r="L201" s="148"/>
      <c r="M201" s="148"/>
      <c r="N201" s="148"/>
      <c r="O201" s="148"/>
      <c r="P201" s="148"/>
      <c r="Q201" s="148"/>
      <c r="R201" s="148"/>
      <c r="S201" s="148"/>
      <c r="T201" s="149"/>
    </row>
    <row r="202" spans="1:26" x14ac:dyDescent="0.2">
      <c r="A202" s="157" t="s">
        <v>29</v>
      </c>
      <c r="B202" s="157" t="s">
        <v>28</v>
      </c>
      <c r="C202" s="157"/>
      <c r="D202" s="157"/>
      <c r="E202" s="157"/>
      <c r="F202" s="157"/>
      <c r="G202" s="157"/>
      <c r="H202" s="157"/>
      <c r="I202" s="157"/>
      <c r="J202" s="158" t="s">
        <v>40</v>
      </c>
      <c r="K202" s="150" t="s">
        <v>26</v>
      </c>
      <c r="L202" s="151"/>
      <c r="M202" s="152"/>
      <c r="N202" s="150" t="s">
        <v>41</v>
      </c>
      <c r="O202" s="151"/>
      <c r="P202" s="152"/>
      <c r="Q202" s="150" t="s">
        <v>25</v>
      </c>
      <c r="R202" s="151"/>
      <c r="S202" s="152"/>
      <c r="T202" s="158" t="s">
        <v>24</v>
      </c>
    </row>
    <row r="203" spans="1:26" x14ac:dyDescent="0.2">
      <c r="A203" s="157"/>
      <c r="B203" s="157"/>
      <c r="C203" s="157"/>
      <c r="D203" s="157"/>
      <c r="E203" s="157"/>
      <c r="F203" s="157"/>
      <c r="G203" s="157"/>
      <c r="H203" s="157"/>
      <c r="I203" s="157"/>
      <c r="J203" s="158"/>
      <c r="K203" s="153"/>
      <c r="L203" s="154"/>
      <c r="M203" s="155"/>
      <c r="N203" s="153"/>
      <c r="O203" s="154"/>
      <c r="P203" s="155"/>
      <c r="Q203" s="153"/>
      <c r="R203" s="154"/>
      <c r="S203" s="155"/>
      <c r="T203" s="158"/>
    </row>
    <row r="204" spans="1:26" x14ac:dyDescent="0.2">
      <c r="A204" s="157"/>
      <c r="B204" s="157"/>
      <c r="C204" s="157"/>
      <c r="D204" s="157"/>
      <c r="E204" s="157"/>
      <c r="F204" s="157"/>
      <c r="G204" s="157"/>
      <c r="H204" s="157"/>
      <c r="I204" s="157"/>
      <c r="J204" s="158"/>
      <c r="K204" s="16" t="s">
        <v>30</v>
      </c>
      <c r="L204" s="16" t="s">
        <v>31</v>
      </c>
      <c r="M204" s="16" t="s">
        <v>32</v>
      </c>
      <c r="N204" s="16" t="s">
        <v>36</v>
      </c>
      <c r="O204" s="16" t="s">
        <v>7</v>
      </c>
      <c r="P204" s="16" t="s">
        <v>33</v>
      </c>
      <c r="Q204" s="16" t="s">
        <v>34</v>
      </c>
      <c r="R204" s="16" t="s">
        <v>30</v>
      </c>
      <c r="S204" s="16" t="s">
        <v>35</v>
      </c>
      <c r="T204" s="158"/>
    </row>
    <row r="205" spans="1:26" ht="15" x14ac:dyDescent="0.25">
      <c r="A205" s="157" t="s">
        <v>57</v>
      </c>
      <c r="B205" s="157"/>
      <c r="C205" s="157"/>
      <c r="D205" s="157"/>
      <c r="E205" s="157"/>
      <c r="F205" s="157"/>
      <c r="G205" s="157"/>
      <c r="H205" s="157"/>
      <c r="I205" s="157"/>
      <c r="J205" s="157"/>
      <c r="K205" s="157"/>
      <c r="L205" s="157"/>
      <c r="M205" s="157"/>
      <c r="N205" s="157"/>
      <c r="O205" s="157"/>
      <c r="P205" s="157"/>
      <c r="Q205" s="157"/>
      <c r="R205" s="157"/>
      <c r="S205" s="157"/>
      <c r="T205" s="157"/>
      <c r="U205" s="34"/>
      <c r="V205" s="35"/>
      <c r="W205" s="35"/>
      <c r="X205" s="35"/>
      <c r="Y205" s="35"/>
      <c r="Z205" s="35"/>
    </row>
    <row r="206" spans="1:26" ht="28.35" customHeight="1" x14ac:dyDescent="0.25">
      <c r="A206" s="17" t="s">
        <v>137</v>
      </c>
      <c r="B206" s="101" t="s">
        <v>138</v>
      </c>
      <c r="C206" s="102"/>
      <c r="D206" s="102"/>
      <c r="E206" s="102"/>
      <c r="F206" s="102"/>
      <c r="G206" s="102"/>
      <c r="H206" s="102"/>
      <c r="I206" s="103"/>
      <c r="J206" s="6">
        <v>5</v>
      </c>
      <c r="K206" s="6">
        <v>2</v>
      </c>
      <c r="L206" s="6">
        <v>1</v>
      </c>
      <c r="M206" s="6">
        <v>0</v>
      </c>
      <c r="N206" s="8">
        <f>K206+L206+M206</f>
        <v>3</v>
      </c>
      <c r="O206" s="9">
        <f>P206-N206</f>
        <v>6</v>
      </c>
      <c r="P206" s="9">
        <f>ROUND(PRODUCT(J206,25)/14,0)</f>
        <v>9</v>
      </c>
      <c r="Q206" s="12" t="s">
        <v>34</v>
      </c>
      <c r="R206" s="6"/>
      <c r="S206" s="13"/>
      <c r="T206" s="6" t="s">
        <v>139</v>
      </c>
      <c r="U206" s="35"/>
      <c r="V206" s="35"/>
      <c r="W206" s="35"/>
      <c r="X206" s="35"/>
      <c r="Y206" s="35"/>
      <c r="Z206" s="35"/>
    </row>
    <row r="207" spans="1:26" ht="28.35" customHeight="1" x14ac:dyDescent="0.25">
      <c r="A207" s="17" t="s">
        <v>140</v>
      </c>
      <c r="B207" s="101" t="s">
        <v>141</v>
      </c>
      <c r="C207" s="102"/>
      <c r="D207" s="102"/>
      <c r="E207" s="102"/>
      <c r="F207" s="102"/>
      <c r="G207" s="102"/>
      <c r="H207" s="102"/>
      <c r="I207" s="103"/>
      <c r="J207" s="6">
        <v>5</v>
      </c>
      <c r="K207" s="6">
        <v>2</v>
      </c>
      <c r="L207" s="6">
        <v>1</v>
      </c>
      <c r="M207" s="6">
        <v>0</v>
      </c>
      <c r="N207" s="8">
        <f t="shared" ref="N207:N212" si="52">K207+L207+M207</f>
        <v>3</v>
      </c>
      <c r="O207" s="9">
        <f t="shared" ref="O207:O212" si="53">P207-N207</f>
        <v>6</v>
      </c>
      <c r="P207" s="9">
        <f t="shared" ref="P207:P212" si="54">ROUND(PRODUCT(J207,25)/14,0)</f>
        <v>9</v>
      </c>
      <c r="Q207" s="12" t="s">
        <v>34</v>
      </c>
      <c r="R207" s="6"/>
      <c r="S207" s="13"/>
      <c r="T207" s="6" t="s">
        <v>139</v>
      </c>
      <c r="U207" s="35"/>
      <c r="V207" s="35"/>
      <c r="W207" s="35"/>
      <c r="X207" s="35"/>
      <c r="Y207" s="35"/>
      <c r="Z207" s="35"/>
    </row>
    <row r="208" spans="1:26" ht="28.35" customHeight="1" x14ac:dyDescent="0.25">
      <c r="A208" s="17" t="s">
        <v>142</v>
      </c>
      <c r="B208" s="101" t="s">
        <v>143</v>
      </c>
      <c r="C208" s="102"/>
      <c r="D208" s="102"/>
      <c r="E208" s="102"/>
      <c r="F208" s="102"/>
      <c r="G208" s="102"/>
      <c r="H208" s="102"/>
      <c r="I208" s="103"/>
      <c r="J208" s="6">
        <v>5</v>
      </c>
      <c r="K208" s="6">
        <v>2</v>
      </c>
      <c r="L208" s="6">
        <v>1</v>
      </c>
      <c r="M208" s="6">
        <v>0</v>
      </c>
      <c r="N208" s="8">
        <f t="shared" si="52"/>
        <v>3</v>
      </c>
      <c r="O208" s="9">
        <f t="shared" si="53"/>
        <v>6</v>
      </c>
      <c r="P208" s="9">
        <f t="shared" si="54"/>
        <v>9</v>
      </c>
      <c r="Q208" s="12" t="s">
        <v>34</v>
      </c>
      <c r="R208" s="6"/>
      <c r="S208" s="13"/>
      <c r="T208" s="6" t="s">
        <v>139</v>
      </c>
      <c r="U208" s="35"/>
      <c r="V208" s="35"/>
      <c r="W208" s="35"/>
      <c r="X208" s="35"/>
      <c r="Y208" s="35"/>
      <c r="Z208" s="35"/>
    </row>
    <row r="209" spans="1:26" ht="19.7" customHeight="1" x14ac:dyDescent="0.25">
      <c r="A209" s="17" t="s">
        <v>152</v>
      </c>
      <c r="B209" s="105" t="s">
        <v>153</v>
      </c>
      <c r="C209" s="106"/>
      <c r="D209" s="106"/>
      <c r="E209" s="106"/>
      <c r="F209" s="106"/>
      <c r="G209" s="106"/>
      <c r="H209" s="106"/>
      <c r="I209" s="107"/>
      <c r="J209" s="6">
        <v>3</v>
      </c>
      <c r="K209" s="6">
        <v>2</v>
      </c>
      <c r="L209" s="6">
        <v>1</v>
      </c>
      <c r="M209" s="6">
        <v>0</v>
      </c>
      <c r="N209" s="8">
        <f t="shared" si="52"/>
        <v>3</v>
      </c>
      <c r="O209" s="9">
        <f t="shared" si="53"/>
        <v>2</v>
      </c>
      <c r="P209" s="9">
        <f t="shared" si="54"/>
        <v>5</v>
      </c>
      <c r="Q209" s="12" t="s">
        <v>34</v>
      </c>
      <c r="R209" s="6"/>
      <c r="S209" s="13"/>
      <c r="T209" s="6" t="s">
        <v>139</v>
      </c>
      <c r="U209" s="35"/>
      <c r="V209" s="35"/>
      <c r="W209" s="35"/>
      <c r="X209" s="35"/>
      <c r="Y209" s="35"/>
      <c r="Z209" s="35"/>
    </row>
    <row r="210" spans="1:26" s="87" customFormat="1" ht="19.7" customHeight="1" x14ac:dyDescent="0.25">
      <c r="A210" s="17" t="s">
        <v>179</v>
      </c>
      <c r="B210" s="105" t="s">
        <v>282</v>
      </c>
      <c r="C210" s="106"/>
      <c r="D210" s="106"/>
      <c r="E210" s="106"/>
      <c r="F210" s="106"/>
      <c r="G210" s="106"/>
      <c r="H210" s="106"/>
      <c r="I210" s="107"/>
      <c r="J210" s="6">
        <v>4</v>
      </c>
      <c r="K210" s="6">
        <v>2</v>
      </c>
      <c r="L210" s="6">
        <v>1</v>
      </c>
      <c r="M210" s="6">
        <v>0</v>
      </c>
      <c r="N210" s="8">
        <f t="shared" si="52"/>
        <v>3</v>
      </c>
      <c r="O210" s="9">
        <f t="shared" si="53"/>
        <v>4</v>
      </c>
      <c r="P210" s="9">
        <f t="shared" si="54"/>
        <v>7</v>
      </c>
      <c r="Q210" s="12" t="s">
        <v>34</v>
      </c>
      <c r="R210" s="6"/>
      <c r="S210" s="13"/>
      <c r="T210" s="6" t="s">
        <v>139</v>
      </c>
      <c r="U210" s="35"/>
      <c r="V210" s="35"/>
      <c r="W210" s="35"/>
      <c r="X210" s="35"/>
      <c r="Y210" s="35"/>
      <c r="Z210" s="35"/>
    </row>
    <row r="211" spans="1:26" ht="42.6" customHeight="1" x14ac:dyDescent="0.25">
      <c r="A211" s="17" t="s">
        <v>154</v>
      </c>
      <c r="B211" s="101" t="s">
        <v>155</v>
      </c>
      <c r="C211" s="102"/>
      <c r="D211" s="102"/>
      <c r="E211" s="102"/>
      <c r="F211" s="102"/>
      <c r="G211" s="102"/>
      <c r="H211" s="102"/>
      <c r="I211" s="103"/>
      <c r="J211" s="6">
        <v>4</v>
      </c>
      <c r="K211" s="6">
        <v>2</v>
      </c>
      <c r="L211" s="6">
        <v>1</v>
      </c>
      <c r="M211" s="6">
        <v>0</v>
      </c>
      <c r="N211" s="8">
        <f t="shared" si="52"/>
        <v>3</v>
      </c>
      <c r="O211" s="9">
        <f t="shared" si="53"/>
        <v>4</v>
      </c>
      <c r="P211" s="9">
        <f t="shared" si="54"/>
        <v>7</v>
      </c>
      <c r="Q211" s="12" t="s">
        <v>34</v>
      </c>
      <c r="R211" s="6"/>
      <c r="S211" s="13"/>
      <c r="T211" s="6" t="s">
        <v>139</v>
      </c>
      <c r="U211" s="35"/>
      <c r="V211" s="35"/>
      <c r="W211" s="35"/>
      <c r="X211" s="35"/>
      <c r="Y211" s="35"/>
      <c r="Z211" s="35"/>
    </row>
    <row r="212" spans="1:26" ht="28.35" customHeight="1" x14ac:dyDescent="0.25">
      <c r="A212" s="17" t="s">
        <v>193</v>
      </c>
      <c r="B212" s="101" t="s">
        <v>194</v>
      </c>
      <c r="C212" s="102"/>
      <c r="D212" s="102"/>
      <c r="E212" s="102"/>
      <c r="F212" s="102"/>
      <c r="G212" s="102"/>
      <c r="H212" s="102"/>
      <c r="I212" s="103"/>
      <c r="J212" s="6">
        <v>5</v>
      </c>
      <c r="K212" s="6">
        <v>2</v>
      </c>
      <c r="L212" s="6">
        <v>1</v>
      </c>
      <c r="M212" s="6">
        <v>0</v>
      </c>
      <c r="N212" s="8">
        <f t="shared" si="52"/>
        <v>3</v>
      </c>
      <c r="O212" s="9">
        <f t="shared" si="53"/>
        <v>6</v>
      </c>
      <c r="P212" s="9">
        <f t="shared" si="54"/>
        <v>9</v>
      </c>
      <c r="Q212" s="12" t="s">
        <v>34</v>
      </c>
      <c r="R212" s="6"/>
      <c r="S212" s="13"/>
      <c r="T212" s="6" t="s">
        <v>139</v>
      </c>
      <c r="U212" s="35"/>
      <c r="V212" s="35"/>
      <c r="W212" s="35"/>
      <c r="X212" s="35"/>
      <c r="Y212" s="35"/>
      <c r="Z212" s="35"/>
    </row>
    <row r="213" spans="1:26" ht="15" x14ac:dyDescent="0.25">
      <c r="A213" s="202" t="s">
        <v>124</v>
      </c>
      <c r="B213" s="202"/>
      <c r="C213" s="202"/>
      <c r="D213" s="202"/>
      <c r="E213" s="202"/>
      <c r="F213" s="202"/>
      <c r="G213" s="202"/>
      <c r="H213" s="202"/>
      <c r="I213" s="202"/>
      <c r="J213" s="83">
        <f>SUM(J206:J212)</f>
        <v>31</v>
      </c>
      <c r="K213" s="83">
        <f t="shared" ref="K213:P213" si="55">SUM(K206:K212)</f>
        <v>14</v>
      </c>
      <c r="L213" s="83">
        <f t="shared" si="55"/>
        <v>7</v>
      </c>
      <c r="M213" s="83">
        <f t="shared" si="55"/>
        <v>0</v>
      </c>
      <c r="N213" s="83">
        <f t="shared" si="55"/>
        <v>21</v>
      </c>
      <c r="O213" s="83">
        <f t="shared" si="55"/>
        <v>34</v>
      </c>
      <c r="P213" s="83">
        <f t="shared" si="55"/>
        <v>55</v>
      </c>
      <c r="Q213" s="84">
        <f>COUNTIF(Q206:Q212,"E")</f>
        <v>7</v>
      </c>
      <c r="R213" s="84">
        <f>COUNTIF(R206:R212,"C")</f>
        <v>0</v>
      </c>
      <c r="S213" s="84">
        <f>COUNTIF(S206:S212,"VP")</f>
        <v>0</v>
      </c>
      <c r="T213" s="84">
        <f>COUNTA(T206:T212)</f>
        <v>7</v>
      </c>
      <c r="U213" s="35"/>
      <c r="V213" s="35"/>
      <c r="W213" s="35"/>
      <c r="X213" s="35"/>
      <c r="Y213" s="35"/>
      <c r="Z213" s="35"/>
    </row>
    <row r="214" spans="1:26" ht="15" x14ac:dyDescent="0.25">
      <c r="A214" s="202" t="s">
        <v>50</v>
      </c>
      <c r="B214" s="202"/>
      <c r="C214" s="202"/>
      <c r="D214" s="202"/>
      <c r="E214" s="202"/>
      <c r="F214" s="202"/>
      <c r="G214" s="202"/>
      <c r="H214" s="202"/>
      <c r="I214" s="202"/>
      <c r="J214" s="202"/>
      <c r="K214" s="85">
        <f>K213*14</f>
        <v>196</v>
      </c>
      <c r="L214" s="85">
        <f t="shared" ref="L214:P214" si="56">L213*14</f>
        <v>98</v>
      </c>
      <c r="M214" s="85">
        <f t="shared" si="56"/>
        <v>0</v>
      </c>
      <c r="N214" s="85">
        <f t="shared" si="56"/>
        <v>294</v>
      </c>
      <c r="O214" s="85">
        <f t="shared" si="56"/>
        <v>476</v>
      </c>
      <c r="P214" s="85">
        <f t="shared" si="56"/>
        <v>770</v>
      </c>
      <c r="Q214" s="249"/>
      <c r="R214" s="249"/>
      <c r="S214" s="249"/>
      <c r="T214" s="249"/>
      <c r="U214" s="35"/>
      <c r="V214" s="35"/>
      <c r="W214" s="35"/>
      <c r="X214" s="35"/>
      <c r="Y214" s="35"/>
      <c r="Z214" s="35"/>
    </row>
    <row r="215" spans="1:26" ht="15" x14ac:dyDescent="0.25">
      <c r="A215" s="202"/>
      <c r="B215" s="202"/>
      <c r="C215" s="202"/>
      <c r="D215" s="202"/>
      <c r="E215" s="202"/>
      <c r="F215" s="202"/>
      <c r="G215" s="202"/>
      <c r="H215" s="202"/>
      <c r="I215" s="202"/>
      <c r="J215" s="202"/>
      <c r="K215" s="156">
        <f>SUM(K214:M214)</f>
        <v>294</v>
      </c>
      <c r="L215" s="156"/>
      <c r="M215" s="156"/>
      <c r="N215" s="156">
        <f>SUM(N214:O214)</f>
        <v>770</v>
      </c>
      <c r="O215" s="156"/>
      <c r="P215" s="156"/>
      <c r="Q215" s="249"/>
      <c r="R215" s="249"/>
      <c r="S215" s="249"/>
      <c r="T215" s="249"/>
      <c r="U215" s="35"/>
      <c r="V215" s="35"/>
      <c r="W215" s="35"/>
      <c r="X215" s="35"/>
      <c r="Y215" s="35"/>
      <c r="Z215" s="35"/>
    </row>
    <row r="216" spans="1:26" ht="15" x14ac:dyDescent="0.25">
      <c r="A216" s="209" t="s">
        <v>90</v>
      </c>
      <c r="B216" s="210"/>
      <c r="C216" s="210"/>
      <c r="D216" s="210"/>
      <c r="E216" s="210"/>
      <c r="F216" s="210"/>
      <c r="G216" s="210"/>
      <c r="H216" s="210"/>
      <c r="I216" s="210"/>
      <c r="J216" s="211"/>
      <c r="K216" s="159">
        <f>T213/SUM(T52,T70,T88,T105,T120,T133)</f>
        <v>0.15555555555555556</v>
      </c>
      <c r="L216" s="159"/>
      <c r="M216" s="159"/>
      <c r="N216" s="159"/>
      <c r="O216" s="159"/>
      <c r="P216" s="159"/>
      <c r="Q216" s="159"/>
      <c r="R216" s="159"/>
      <c r="S216" s="159"/>
      <c r="T216" s="159"/>
      <c r="U216" s="35"/>
      <c r="V216" s="35"/>
      <c r="W216" s="35"/>
      <c r="X216" s="35"/>
      <c r="Y216" s="35"/>
      <c r="Z216" s="35"/>
    </row>
    <row r="217" spans="1:26" x14ac:dyDescent="0.2">
      <c r="A217" s="160" t="s">
        <v>91</v>
      </c>
      <c r="B217" s="160"/>
      <c r="C217" s="160"/>
      <c r="D217" s="160"/>
      <c r="E217" s="160"/>
      <c r="F217" s="160"/>
      <c r="G217" s="160"/>
      <c r="H217" s="160"/>
      <c r="I217" s="160"/>
      <c r="J217" s="160"/>
      <c r="K217" s="159">
        <f>K215/(SUM(N52,N70,N88,N105,N120)*14+N133*12)</f>
        <v>0.14397649363369247</v>
      </c>
      <c r="L217" s="159"/>
      <c r="M217" s="159"/>
      <c r="N217" s="159"/>
      <c r="O217" s="159"/>
      <c r="P217" s="159"/>
      <c r="Q217" s="159"/>
      <c r="R217" s="159"/>
      <c r="S217" s="159"/>
      <c r="T217" s="159"/>
    </row>
    <row r="218" spans="1:26" ht="15" x14ac:dyDescent="0.25">
      <c r="A218" s="95" t="s">
        <v>94</v>
      </c>
      <c r="B218" s="96"/>
      <c r="C218" s="96"/>
      <c r="D218" s="96"/>
      <c r="E218" s="96"/>
      <c r="F218" s="96"/>
      <c r="G218" s="96"/>
      <c r="H218" s="96"/>
      <c r="I218" s="96"/>
      <c r="J218" s="96"/>
      <c r="K218" s="96"/>
      <c r="L218" s="96"/>
      <c r="M218" s="96"/>
      <c r="N218" s="96"/>
      <c r="O218" s="96"/>
      <c r="P218" s="96"/>
      <c r="Q218" s="96"/>
      <c r="R218" s="96"/>
      <c r="S218" s="96"/>
      <c r="T218" s="97"/>
      <c r="V218"/>
    </row>
    <row r="219" spans="1:26" ht="15" x14ac:dyDescent="0.25">
      <c r="A219" s="98"/>
      <c r="B219" s="99"/>
      <c r="C219" s="99"/>
      <c r="D219" s="99"/>
      <c r="E219" s="99"/>
      <c r="F219" s="99"/>
      <c r="G219" s="99"/>
      <c r="H219" s="99"/>
      <c r="I219" s="99"/>
      <c r="J219" s="99"/>
      <c r="K219" s="99"/>
      <c r="L219" s="99"/>
      <c r="M219" s="99"/>
      <c r="N219" s="99"/>
      <c r="O219" s="99"/>
      <c r="P219" s="99"/>
      <c r="Q219" s="99"/>
      <c r="R219" s="99"/>
      <c r="S219" s="99"/>
      <c r="T219" s="100"/>
      <c r="U219"/>
      <c r="V219"/>
      <c r="W219" s="36"/>
      <c r="X219" s="36"/>
      <c r="Y219" s="36"/>
      <c r="Z219" s="36"/>
    </row>
    <row r="220" spans="1:26" ht="15" x14ac:dyDescent="0.25">
      <c r="A220" s="157" t="s">
        <v>29</v>
      </c>
      <c r="B220" s="157" t="s">
        <v>28</v>
      </c>
      <c r="C220" s="157"/>
      <c r="D220" s="157"/>
      <c r="E220" s="157"/>
      <c r="F220" s="157"/>
      <c r="G220" s="157"/>
      <c r="H220" s="157"/>
      <c r="I220" s="157"/>
      <c r="J220" s="158" t="s">
        <v>40</v>
      </c>
      <c r="K220" s="150" t="s">
        <v>26</v>
      </c>
      <c r="L220" s="151"/>
      <c r="M220" s="152"/>
      <c r="N220" s="150" t="s">
        <v>41</v>
      </c>
      <c r="O220" s="151"/>
      <c r="P220" s="152"/>
      <c r="Q220" s="150" t="s">
        <v>25</v>
      </c>
      <c r="R220" s="151"/>
      <c r="S220" s="152"/>
      <c r="T220" s="158" t="s">
        <v>24</v>
      </c>
      <c r="U220"/>
      <c r="V220"/>
      <c r="W220" s="36"/>
      <c r="X220" s="36"/>
      <c r="Y220" s="36"/>
      <c r="Z220" s="36"/>
    </row>
    <row r="221" spans="1:26" ht="15" x14ac:dyDescent="0.2">
      <c r="A221" s="157"/>
      <c r="B221" s="157"/>
      <c r="C221" s="157"/>
      <c r="D221" s="157"/>
      <c r="E221" s="157"/>
      <c r="F221" s="157"/>
      <c r="G221" s="157"/>
      <c r="H221" s="157"/>
      <c r="I221" s="157"/>
      <c r="J221" s="158"/>
      <c r="K221" s="153"/>
      <c r="L221" s="154"/>
      <c r="M221" s="155"/>
      <c r="N221" s="153"/>
      <c r="O221" s="154"/>
      <c r="P221" s="155"/>
      <c r="Q221" s="153"/>
      <c r="R221" s="154"/>
      <c r="S221" s="155"/>
      <c r="T221" s="158"/>
      <c r="U221" s="36"/>
      <c r="V221" s="36"/>
      <c r="W221" s="36"/>
      <c r="X221" s="36"/>
      <c r="Y221" s="36"/>
      <c r="Z221" s="36"/>
    </row>
    <row r="222" spans="1:26" ht="15" x14ac:dyDescent="0.2">
      <c r="A222" s="157"/>
      <c r="B222" s="157"/>
      <c r="C222" s="157"/>
      <c r="D222" s="157"/>
      <c r="E222" s="157"/>
      <c r="F222" s="157"/>
      <c r="G222" s="157"/>
      <c r="H222" s="157"/>
      <c r="I222" s="157"/>
      <c r="J222" s="158"/>
      <c r="K222" s="16" t="s">
        <v>30</v>
      </c>
      <c r="L222" s="16" t="s">
        <v>31</v>
      </c>
      <c r="M222" s="16" t="s">
        <v>32</v>
      </c>
      <c r="N222" s="16" t="s">
        <v>36</v>
      </c>
      <c r="O222" s="16" t="s">
        <v>7</v>
      </c>
      <c r="P222" s="16" t="s">
        <v>33</v>
      </c>
      <c r="Q222" s="16" t="s">
        <v>34</v>
      </c>
      <c r="R222" s="16" t="s">
        <v>30</v>
      </c>
      <c r="S222" s="16" t="s">
        <v>35</v>
      </c>
      <c r="T222" s="158"/>
      <c r="U222" s="36"/>
      <c r="V222" s="36"/>
      <c r="W222" s="36"/>
      <c r="X222" s="36"/>
      <c r="Y222" s="36"/>
      <c r="Z222" s="36"/>
    </row>
    <row r="223" spans="1:26" ht="15" x14ac:dyDescent="0.2">
      <c r="A223" s="157" t="s">
        <v>57</v>
      </c>
      <c r="B223" s="157"/>
      <c r="C223" s="157"/>
      <c r="D223" s="157"/>
      <c r="E223" s="157"/>
      <c r="F223" s="157"/>
      <c r="G223" s="157"/>
      <c r="H223" s="157"/>
      <c r="I223" s="157"/>
      <c r="J223" s="157"/>
      <c r="K223" s="157"/>
      <c r="L223" s="157"/>
      <c r="M223" s="157"/>
      <c r="N223" s="157"/>
      <c r="O223" s="157"/>
      <c r="P223" s="157"/>
      <c r="Q223" s="157"/>
      <c r="R223" s="157"/>
      <c r="S223" s="157"/>
      <c r="T223" s="157"/>
      <c r="U223" s="36"/>
      <c r="V223" s="36"/>
      <c r="W223" s="36"/>
      <c r="X223" s="36"/>
      <c r="Y223" s="36"/>
      <c r="Z223" s="36"/>
    </row>
    <row r="224" spans="1:26" ht="28.35" customHeight="1" x14ac:dyDescent="0.2">
      <c r="A224" s="17" t="s">
        <v>147</v>
      </c>
      <c r="B224" s="101" t="s">
        <v>148</v>
      </c>
      <c r="C224" s="102"/>
      <c r="D224" s="102"/>
      <c r="E224" s="102"/>
      <c r="F224" s="102"/>
      <c r="G224" s="102"/>
      <c r="H224" s="102"/>
      <c r="I224" s="103"/>
      <c r="J224" s="6">
        <v>4</v>
      </c>
      <c r="K224" s="6">
        <v>0</v>
      </c>
      <c r="L224" s="6">
        <v>2</v>
      </c>
      <c r="M224" s="6">
        <v>0</v>
      </c>
      <c r="N224" s="8">
        <f t="shared" ref="N224" si="57">K224+L224+M224</f>
        <v>2</v>
      </c>
      <c r="O224" s="9">
        <f t="shared" ref="O224" si="58">P224-N224</f>
        <v>5</v>
      </c>
      <c r="P224" s="9">
        <f t="shared" ref="P224" si="59">ROUND(PRODUCT(J224,25)/14,0)</f>
        <v>7</v>
      </c>
      <c r="Q224" s="12"/>
      <c r="R224" s="6" t="s">
        <v>30</v>
      </c>
      <c r="S224" s="13"/>
      <c r="T224" s="6" t="s">
        <v>149</v>
      </c>
      <c r="U224" s="36"/>
      <c r="V224" s="36"/>
      <c r="W224" s="36"/>
      <c r="X224" s="36"/>
      <c r="Y224" s="36"/>
      <c r="Z224" s="36"/>
    </row>
    <row r="225" spans="1:26" ht="28.35" customHeight="1" x14ac:dyDescent="0.2">
      <c r="A225" s="17" t="s">
        <v>150</v>
      </c>
      <c r="B225" s="101" t="s">
        <v>151</v>
      </c>
      <c r="C225" s="102"/>
      <c r="D225" s="102"/>
      <c r="E225" s="102"/>
      <c r="F225" s="102"/>
      <c r="G225" s="102"/>
      <c r="H225" s="102"/>
      <c r="I225" s="103"/>
      <c r="J225" s="6">
        <v>3</v>
      </c>
      <c r="K225" s="6">
        <v>0</v>
      </c>
      <c r="L225" s="6">
        <v>2</v>
      </c>
      <c r="M225" s="6">
        <v>0</v>
      </c>
      <c r="N225" s="8">
        <f>K225+L225+M225</f>
        <v>2</v>
      </c>
      <c r="O225" s="9">
        <f>P225-N225</f>
        <v>3</v>
      </c>
      <c r="P225" s="9">
        <f>ROUND(PRODUCT(J225,25)/14,0)</f>
        <v>5</v>
      </c>
      <c r="Q225" s="12"/>
      <c r="R225" s="6" t="s">
        <v>30</v>
      </c>
      <c r="S225" s="13"/>
      <c r="T225" s="6" t="s">
        <v>149</v>
      </c>
      <c r="U225" s="36"/>
      <c r="V225" s="36"/>
      <c r="W225" s="36"/>
      <c r="X225" s="36"/>
      <c r="Y225" s="36"/>
      <c r="Z225" s="36"/>
    </row>
    <row r="226" spans="1:26" ht="28.35" customHeight="1" x14ac:dyDescent="0.2">
      <c r="A226" s="17" t="s">
        <v>156</v>
      </c>
      <c r="B226" s="101" t="s">
        <v>157</v>
      </c>
      <c r="C226" s="102"/>
      <c r="D226" s="102"/>
      <c r="E226" s="102"/>
      <c r="F226" s="102"/>
      <c r="G226" s="102"/>
      <c r="H226" s="102"/>
      <c r="I226" s="103"/>
      <c r="J226" s="6">
        <v>4</v>
      </c>
      <c r="K226" s="6">
        <v>2</v>
      </c>
      <c r="L226" s="6">
        <v>1</v>
      </c>
      <c r="M226" s="6">
        <v>0</v>
      </c>
      <c r="N226" s="8">
        <f t="shared" ref="N226:N229" si="60">K226+L226+M226</f>
        <v>3</v>
      </c>
      <c r="O226" s="9">
        <f t="shared" ref="O226:O229" si="61">P226-N226</f>
        <v>4</v>
      </c>
      <c r="P226" s="9">
        <f t="shared" ref="P226:P229" si="62">ROUND(PRODUCT(J226,25)/14,0)</f>
        <v>7</v>
      </c>
      <c r="Q226" s="12" t="s">
        <v>34</v>
      </c>
      <c r="R226" s="6"/>
      <c r="S226" s="13"/>
      <c r="T226" s="6" t="s">
        <v>149</v>
      </c>
      <c r="U226" s="36"/>
      <c r="V226" s="36"/>
      <c r="W226" s="36"/>
      <c r="X226" s="36"/>
      <c r="Y226" s="36"/>
      <c r="Z226" s="36"/>
    </row>
    <row r="227" spans="1:26" ht="28.35" customHeight="1" x14ac:dyDescent="0.2">
      <c r="A227" s="57" t="s">
        <v>170</v>
      </c>
      <c r="B227" s="101" t="s">
        <v>171</v>
      </c>
      <c r="C227" s="102"/>
      <c r="D227" s="102"/>
      <c r="E227" s="102"/>
      <c r="F227" s="102"/>
      <c r="G227" s="102"/>
      <c r="H227" s="102"/>
      <c r="I227" s="103"/>
      <c r="J227" s="13">
        <v>3</v>
      </c>
      <c r="K227" s="13">
        <v>0</v>
      </c>
      <c r="L227" s="13">
        <v>3</v>
      </c>
      <c r="M227" s="13">
        <v>0</v>
      </c>
      <c r="N227" s="58">
        <f t="shared" si="60"/>
        <v>3</v>
      </c>
      <c r="O227" s="59">
        <f t="shared" si="61"/>
        <v>2</v>
      </c>
      <c r="P227" s="59">
        <f t="shared" si="62"/>
        <v>5</v>
      </c>
      <c r="Q227" s="60"/>
      <c r="R227" s="13" t="s">
        <v>30</v>
      </c>
      <c r="S227" s="13"/>
      <c r="T227" s="13" t="s">
        <v>149</v>
      </c>
      <c r="U227" s="36"/>
      <c r="V227" s="36"/>
      <c r="W227" s="36"/>
      <c r="X227" s="36"/>
      <c r="Y227" s="36"/>
      <c r="Z227" s="36"/>
    </row>
    <row r="228" spans="1:26" ht="19.7" customHeight="1" x14ac:dyDescent="0.2">
      <c r="A228" s="17" t="s">
        <v>184</v>
      </c>
      <c r="B228" s="105" t="s">
        <v>185</v>
      </c>
      <c r="C228" s="106"/>
      <c r="D228" s="106"/>
      <c r="E228" s="106"/>
      <c r="F228" s="106"/>
      <c r="G228" s="106"/>
      <c r="H228" s="106"/>
      <c r="I228" s="107"/>
      <c r="J228" s="6">
        <v>3</v>
      </c>
      <c r="K228" s="6">
        <v>2</v>
      </c>
      <c r="L228" s="6">
        <v>0</v>
      </c>
      <c r="M228" s="6">
        <v>0</v>
      </c>
      <c r="N228" s="8">
        <f t="shared" ref="N228" si="63">K228+L228+M228</f>
        <v>2</v>
      </c>
      <c r="O228" s="9">
        <f t="shared" ref="O228" si="64">P228-N228</f>
        <v>3</v>
      </c>
      <c r="P228" s="9">
        <f t="shared" ref="P228" si="65">ROUND(PRODUCT(J228,25)/14,0)</f>
        <v>5</v>
      </c>
      <c r="Q228" s="12" t="s">
        <v>34</v>
      </c>
      <c r="R228" s="6"/>
      <c r="S228" s="13"/>
      <c r="T228" s="6" t="s">
        <v>149</v>
      </c>
      <c r="U228" s="36"/>
      <c r="V228" s="36"/>
      <c r="W228" s="36"/>
      <c r="X228" s="36"/>
      <c r="Y228" s="36"/>
      <c r="Z228" s="36"/>
    </row>
    <row r="229" spans="1:26" ht="28.35" customHeight="1" x14ac:dyDescent="0.2">
      <c r="A229" s="17" t="s">
        <v>197</v>
      </c>
      <c r="B229" s="255" t="s">
        <v>198</v>
      </c>
      <c r="C229" s="256"/>
      <c r="D229" s="256"/>
      <c r="E229" s="256"/>
      <c r="F229" s="256"/>
      <c r="G229" s="256"/>
      <c r="H229" s="256"/>
      <c r="I229" s="257"/>
      <c r="J229" s="6">
        <v>5</v>
      </c>
      <c r="K229" s="6">
        <v>2</v>
      </c>
      <c r="L229" s="6">
        <v>2</v>
      </c>
      <c r="M229" s="6">
        <v>0</v>
      </c>
      <c r="N229" s="8">
        <f t="shared" si="60"/>
        <v>4</v>
      </c>
      <c r="O229" s="9">
        <f t="shared" si="61"/>
        <v>5</v>
      </c>
      <c r="P229" s="9">
        <f t="shared" si="62"/>
        <v>9</v>
      </c>
      <c r="Q229" s="12" t="s">
        <v>34</v>
      </c>
      <c r="R229" s="6"/>
      <c r="S229" s="13"/>
      <c r="T229" s="6" t="s">
        <v>149</v>
      </c>
      <c r="U229" s="36"/>
      <c r="V229" s="36"/>
      <c r="W229" s="36"/>
      <c r="X229" s="36"/>
      <c r="Y229" s="36"/>
      <c r="Z229" s="36"/>
    </row>
    <row r="230" spans="1:26" x14ac:dyDescent="0.2">
      <c r="A230" s="202" t="s">
        <v>124</v>
      </c>
      <c r="B230" s="202"/>
      <c r="C230" s="202"/>
      <c r="D230" s="202"/>
      <c r="E230" s="202"/>
      <c r="F230" s="202"/>
      <c r="G230" s="202"/>
      <c r="H230" s="202"/>
      <c r="I230" s="202"/>
      <c r="J230" s="83">
        <f t="shared" ref="J230:P230" si="66">SUM(J224:J229)</f>
        <v>22</v>
      </c>
      <c r="K230" s="83">
        <f t="shared" si="66"/>
        <v>6</v>
      </c>
      <c r="L230" s="83">
        <f t="shared" si="66"/>
        <v>10</v>
      </c>
      <c r="M230" s="83">
        <f t="shared" si="66"/>
        <v>0</v>
      </c>
      <c r="N230" s="83">
        <f t="shared" si="66"/>
        <v>16</v>
      </c>
      <c r="O230" s="83">
        <f t="shared" si="66"/>
        <v>22</v>
      </c>
      <c r="P230" s="83">
        <f t="shared" si="66"/>
        <v>38</v>
      </c>
      <c r="Q230" s="84">
        <f>COUNTIF(Q224:Q229,"E")</f>
        <v>3</v>
      </c>
      <c r="R230" s="84">
        <f>COUNTIF(R224:R229,"C")</f>
        <v>3</v>
      </c>
      <c r="S230" s="84">
        <f>COUNTIF(S224:S229,"VP")</f>
        <v>0</v>
      </c>
      <c r="T230" s="84">
        <f>COUNTA(T224:T229)</f>
        <v>6</v>
      </c>
    </row>
    <row r="231" spans="1:26" x14ac:dyDescent="0.2">
      <c r="A231" s="202" t="s">
        <v>50</v>
      </c>
      <c r="B231" s="202"/>
      <c r="C231" s="202"/>
      <c r="D231" s="202"/>
      <c r="E231" s="202"/>
      <c r="F231" s="202"/>
      <c r="G231" s="202"/>
      <c r="H231" s="202"/>
      <c r="I231" s="202"/>
      <c r="J231" s="202"/>
      <c r="K231" s="11">
        <f>K230*14</f>
        <v>84</v>
      </c>
      <c r="L231" s="73">
        <f t="shared" ref="L231:P231" si="67">L230*14</f>
        <v>140</v>
      </c>
      <c r="M231" s="73">
        <f t="shared" si="67"/>
        <v>0</v>
      </c>
      <c r="N231" s="73">
        <f t="shared" si="67"/>
        <v>224</v>
      </c>
      <c r="O231" s="73">
        <f t="shared" si="67"/>
        <v>308</v>
      </c>
      <c r="P231" s="73">
        <f t="shared" si="67"/>
        <v>532</v>
      </c>
      <c r="Q231" s="249"/>
      <c r="R231" s="249"/>
      <c r="S231" s="249"/>
      <c r="T231" s="249"/>
    </row>
    <row r="232" spans="1:26" x14ac:dyDescent="0.2">
      <c r="A232" s="202"/>
      <c r="B232" s="202"/>
      <c r="C232" s="202"/>
      <c r="D232" s="202"/>
      <c r="E232" s="202"/>
      <c r="F232" s="202"/>
      <c r="G232" s="202"/>
      <c r="H232" s="202"/>
      <c r="I232" s="202"/>
      <c r="J232" s="202"/>
      <c r="K232" s="156">
        <f>SUM(K231:M231)</f>
        <v>224</v>
      </c>
      <c r="L232" s="156"/>
      <c r="M232" s="156"/>
      <c r="N232" s="156">
        <f>SUM(N231:O231)</f>
        <v>532</v>
      </c>
      <c r="O232" s="156"/>
      <c r="P232" s="156"/>
      <c r="Q232" s="249"/>
      <c r="R232" s="249"/>
      <c r="S232" s="249"/>
      <c r="T232" s="249"/>
    </row>
    <row r="233" spans="1:26" x14ac:dyDescent="0.2">
      <c r="A233" s="209" t="s">
        <v>90</v>
      </c>
      <c r="B233" s="210"/>
      <c r="C233" s="210"/>
      <c r="D233" s="210"/>
      <c r="E233" s="210"/>
      <c r="F233" s="210"/>
      <c r="G233" s="210"/>
      <c r="H233" s="210"/>
      <c r="I233" s="210"/>
      <c r="J233" s="211"/>
      <c r="K233" s="159">
        <f>T230/SUM(T52,T70,T88,T105,T120,T133)</f>
        <v>0.13333333333333333</v>
      </c>
      <c r="L233" s="159"/>
      <c r="M233" s="159"/>
      <c r="N233" s="159"/>
      <c r="O233" s="159"/>
      <c r="P233" s="159"/>
      <c r="Q233" s="159"/>
      <c r="R233" s="159"/>
      <c r="S233" s="159"/>
      <c r="T233" s="159"/>
    </row>
    <row r="234" spans="1:26" x14ac:dyDescent="0.2">
      <c r="A234" s="160" t="s">
        <v>91</v>
      </c>
      <c r="B234" s="160"/>
      <c r="C234" s="160"/>
      <c r="D234" s="160"/>
      <c r="E234" s="160"/>
      <c r="F234" s="160"/>
      <c r="G234" s="160"/>
      <c r="H234" s="160"/>
      <c r="I234" s="160"/>
      <c r="J234" s="160"/>
      <c r="K234" s="159">
        <f>K232/(SUM(N52,N70,N88,N105,N120)*14+N133*12)</f>
        <v>0.10969637610186092</v>
      </c>
      <c r="L234" s="159"/>
      <c r="M234" s="159"/>
      <c r="N234" s="159"/>
      <c r="O234" s="159"/>
      <c r="P234" s="159"/>
      <c r="Q234" s="159"/>
      <c r="R234" s="159"/>
      <c r="S234" s="159"/>
      <c r="T234" s="159"/>
    </row>
    <row r="235" spans="1:26" x14ac:dyDescent="0.2">
      <c r="A235" s="144" t="s">
        <v>59</v>
      </c>
      <c r="B235" s="145"/>
      <c r="C235" s="145"/>
      <c r="D235" s="145"/>
      <c r="E235" s="145"/>
      <c r="F235" s="145"/>
      <c r="G235" s="145"/>
      <c r="H235" s="145"/>
      <c r="I235" s="145"/>
      <c r="J235" s="145"/>
      <c r="K235" s="145"/>
      <c r="L235" s="145"/>
      <c r="M235" s="145"/>
      <c r="N235" s="145"/>
      <c r="O235" s="145"/>
      <c r="P235" s="145"/>
      <c r="Q235" s="145"/>
      <c r="R235" s="145"/>
      <c r="S235" s="145"/>
      <c r="T235" s="146"/>
    </row>
    <row r="236" spans="1:26" x14ac:dyDescent="0.2">
      <c r="A236" s="147"/>
      <c r="B236" s="148"/>
      <c r="C236" s="148"/>
      <c r="D236" s="148"/>
      <c r="E236" s="148"/>
      <c r="F236" s="148"/>
      <c r="G236" s="148"/>
      <c r="H236" s="148"/>
      <c r="I236" s="148"/>
      <c r="J236" s="148"/>
      <c r="K236" s="148"/>
      <c r="L236" s="148"/>
      <c r="M236" s="148"/>
      <c r="N236" s="148"/>
      <c r="O236" s="148"/>
      <c r="P236" s="148"/>
      <c r="Q236" s="148"/>
      <c r="R236" s="148"/>
      <c r="S236" s="148"/>
      <c r="T236" s="149"/>
    </row>
    <row r="237" spans="1:26" x14ac:dyDescent="0.2">
      <c r="A237" s="157" t="s">
        <v>29</v>
      </c>
      <c r="B237" s="157" t="s">
        <v>28</v>
      </c>
      <c r="C237" s="157"/>
      <c r="D237" s="157"/>
      <c r="E237" s="157"/>
      <c r="F237" s="157"/>
      <c r="G237" s="157"/>
      <c r="H237" s="157"/>
      <c r="I237" s="157"/>
      <c r="J237" s="158" t="s">
        <v>40</v>
      </c>
      <c r="K237" s="150" t="s">
        <v>26</v>
      </c>
      <c r="L237" s="151"/>
      <c r="M237" s="152"/>
      <c r="N237" s="150" t="s">
        <v>41</v>
      </c>
      <c r="O237" s="151"/>
      <c r="P237" s="152"/>
      <c r="Q237" s="150" t="s">
        <v>25</v>
      </c>
      <c r="R237" s="151"/>
      <c r="S237" s="152"/>
      <c r="T237" s="158" t="s">
        <v>24</v>
      </c>
    </row>
    <row r="238" spans="1:26" x14ac:dyDescent="0.2">
      <c r="A238" s="157"/>
      <c r="B238" s="157"/>
      <c r="C238" s="157"/>
      <c r="D238" s="157"/>
      <c r="E238" s="157"/>
      <c r="F238" s="157"/>
      <c r="G238" s="157"/>
      <c r="H238" s="157"/>
      <c r="I238" s="157"/>
      <c r="J238" s="158"/>
      <c r="K238" s="153"/>
      <c r="L238" s="154"/>
      <c r="M238" s="155"/>
      <c r="N238" s="153"/>
      <c r="O238" s="154"/>
      <c r="P238" s="155"/>
      <c r="Q238" s="153"/>
      <c r="R238" s="154"/>
      <c r="S238" s="155"/>
      <c r="T238" s="158"/>
    </row>
    <row r="239" spans="1:26" x14ac:dyDescent="0.2">
      <c r="A239" s="157"/>
      <c r="B239" s="157"/>
      <c r="C239" s="157"/>
      <c r="D239" s="157"/>
      <c r="E239" s="157"/>
      <c r="F239" s="157"/>
      <c r="G239" s="157"/>
      <c r="H239" s="157"/>
      <c r="I239" s="157"/>
      <c r="J239" s="158"/>
      <c r="K239" s="16" t="s">
        <v>30</v>
      </c>
      <c r="L239" s="16" t="s">
        <v>31</v>
      </c>
      <c r="M239" s="16" t="s">
        <v>32</v>
      </c>
      <c r="N239" s="16" t="s">
        <v>36</v>
      </c>
      <c r="O239" s="16" t="s">
        <v>7</v>
      </c>
      <c r="P239" s="16" t="s">
        <v>33</v>
      </c>
      <c r="Q239" s="16" t="s">
        <v>34</v>
      </c>
      <c r="R239" s="16" t="s">
        <v>30</v>
      </c>
      <c r="S239" s="16" t="s">
        <v>35</v>
      </c>
      <c r="T239" s="158"/>
    </row>
    <row r="240" spans="1:26" x14ac:dyDescent="0.2">
      <c r="A240" s="157" t="s">
        <v>57</v>
      </c>
      <c r="B240" s="157"/>
      <c r="C240" s="157"/>
      <c r="D240" s="157"/>
      <c r="E240" s="157"/>
      <c r="F240" s="157"/>
      <c r="G240" s="157"/>
      <c r="H240" s="157"/>
      <c r="I240" s="157"/>
      <c r="J240" s="157"/>
      <c r="K240" s="157"/>
      <c r="L240" s="157"/>
      <c r="M240" s="157"/>
      <c r="N240" s="157"/>
      <c r="O240" s="157"/>
      <c r="P240" s="157"/>
      <c r="Q240" s="157"/>
      <c r="R240" s="157"/>
      <c r="S240" s="157"/>
      <c r="T240" s="157"/>
    </row>
    <row r="241" spans="1:26" ht="19.7" customHeight="1" x14ac:dyDescent="0.2">
      <c r="A241" s="17" t="s">
        <v>144</v>
      </c>
      <c r="B241" s="105" t="s">
        <v>145</v>
      </c>
      <c r="C241" s="106"/>
      <c r="D241" s="106"/>
      <c r="E241" s="106"/>
      <c r="F241" s="106"/>
      <c r="G241" s="106"/>
      <c r="H241" s="106"/>
      <c r="I241" s="107"/>
      <c r="J241" s="6">
        <v>5</v>
      </c>
      <c r="K241" s="6">
        <v>2</v>
      </c>
      <c r="L241" s="6">
        <v>0</v>
      </c>
      <c r="M241" s="6">
        <v>4</v>
      </c>
      <c r="N241" s="8">
        <f t="shared" ref="N241" si="68">K241+L241+M241</f>
        <v>6</v>
      </c>
      <c r="O241" s="9">
        <f t="shared" ref="O241" si="69">P241-N241</f>
        <v>3</v>
      </c>
      <c r="P241" s="9">
        <f t="shared" ref="P241" si="70">ROUND(PRODUCT(J241,25)/14,0)</f>
        <v>9</v>
      </c>
      <c r="Q241" s="12" t="s">
        <v>34</v>
      </c>
      <c r="R241" s="6"/>
      <c r="S241" s="13"/>
      <c r="T241" s="6" t="s">
        <v>146</v>
      </c>
    </row>
    <row r="242" spans="1:26" ht="19.7" customHeight="1" x14ac:dyDescent="0.25">
      <c r="A242" s="17" t="s">
        <v>158</v>
      </c>
      <c r="B242" s="105" t="s">
        <v>159</v>
      </c>
      <c r="C242" s="106"/>
      <c r="D242" s="106"/>
      <c r="E242" s="106"/>
      <c r="F242" s="106"/>
      <c r="G242" s="106"/>
      <c r="H242" s="106"/>
      <c r="I242" s="107"/>
      <c r="J242" s="6">
        <v>4</v>
      </c>
      <c r="K242" s="6">
        <v>0</v>
      </c>
      <c r="L242" s="6">
        <v>3</v>
      </c>
      <c r="M242" s="6">
        <v>0</v>
      </c>
      <c r="N242" s="8">
        <f>K242+L242+M242</f>
        <v>3</v>
      </c>
      <c r="O242" s="9">
        <f>P242-N242</f>
        <v>4</v>
      </c>
      <c r="P242" s="9">
        <f>ROUND(PRODUCT(J242,25)/14,0)</f>
        <v>7</v>
      </c>
      <c r="Q242" s="12" t="s">
        <v>34</v>
      </c>
      <c r="R242" s="6"/>
      <c r="S242" s="13"/>
      <c r="T242" s="6" t="s">
        <v>146</v>
      </c>
      <c r="V242"/>
    </row>
    <row r="243" spans="1:26" ht="28.35" customHeight="1" x14ac:dyDescent="0.25">
      <c r="A243" s="17" t="s">
        <v>160</v>
      </c>
      <c r="B243" s="101" t="s">
        <v>161</v>
      </c>
      <c r="C243" s="102"/>
      <c r="D243" s="102"/>
      <c r="E243" s="102"/>
      <c r="F243" s="102"/>
      <c r="G243" s="102"/>
      <c r="H243" s="102"/>
      <c r="I243" s="103"/>
      <c r="J243" s="6">
        <v>4</v>
      </c>
      <c r="K243" s="6">
        <v>2</v>
      </c>
      <c r="L243" s="6">
        <v>1</v>
      </c>
      <c r="M243" s="6">
        <v>0</v>
      </c>
      <c r="N243" s="8">
        <f t="shared" ref="N243:N251" si="71">K243+L243+M243</f>
        <v>3</v>
      </c>
      <c r="O243" s="9">
        <f t="shared" ref="O243:O251" si="72">P243-N243</f>
        <v>4</v>
      </c>
      <c r="P243" s="9">
        <f t="shared" ref="P243:P251" si="73">ROUND(PRODUCT(J243,25)/14,0)</f>
        <v>7</v>
      </c>
      <c r="Q243" s="12" t="s">
        <v>34</v>
      </c>
      <c r="R243" s="6"/>
      <c r="S243" s="13"/>
      <c r="T243" s="6" t="s">
        <v>146</v>
      </c>
      <c r="U243"/>
      <c r="V243"/>
      <c r="W243"/>
      <c r="X243"/>
      <c r="Y243"/>
      <c r="Z243"/>
    </row>
    <row r="244" spans="1:26" ht="19.7" customHeight="1" x14ac:dyDescent="0.25">
      <c r="A244" s="17" t="s">
        <v>215</v>
      </c>
      <c r="B244" s="104" t="s">
        <v>281</v>
      </c>
      <c r="C244" s="102"/>
      <c r="D244" s="102"/>
      <c r="E244" s="102"/>
      <c r="F244" s="102"/>
      <c r="G244" s="102"/>
      <c r="H244" s="102"/>
      <c r="I244" s="103"/>
      <c r="J244" s="6">
        <v>4</v>
      </c>
      <c r="K244" s="6">
        <v>0</v>
      </c>
      <c r="L244" s="6">
        <v>3</v>
      </c>
      <c r="M244" s="6">
        <v>0</v>
      </c>
      <c r="N244" s="8">
        <f t="shared" si="71"/>
        <v>3</v>
      </c>
      <c r="O244" s="9">
        <f t="shared" si="72"/>
        <v>4</v>
      </c>
      <c r="P244" s="9">
        <f t="shared" si="73"/>
        <v>7</v>
      </c>
      <c r="Q244" s="12"/>
      <c r="R244" s="6" t="s">
        <v>30</v>
      </c>
      <c r="S244" s="13"/>
      <c r="T244" s="6" t="s">
        <v>146</v>
      </c>
      <c r="U244"/>
      <c r="V244"/>
      <c r="W244"/>
      <c r="X244"/>
      <c r="Y244"/>
      <c r="Z244"/>
    </row>
    <row r="245" spans="1:26" ht="19.7" customHeight="1" x14ac:dyDescent="0.25">
      <c r="A245" s="17" t="s">
        <v>162</v>
      </c>
      <c r="B245" s="281" t="s">
        <v>163</v>
      </c>
      <c r="C245" s="282"/>
      <c r="D245" s="282"/>
      <c r="E245" s="282"/>
      <c r="F245" s="282"/>
      <c r="G245" s="282"/>
      <c r="H245" s="282"/>
      <c r="I245" s="283"/>
      <c r="J245" s="6">
        <v>4</v>
      </c>
      <c r="K245" s="6">
        <v>2</v>
      </c>
      <c r="L245" s="6">
        <v>1</v>
      </c>
      <c r="M245" s="6">
        <v>0</v>
      </c>
      <c r="N245" s="8">
        <f t="shared" si="71"/>
        <v>3</v>
      </c>
      <c r="O245" s="9">
        <f t="shared" si="72"/>
        <v>4</v>
      </c>
      <c r="P245" s="9">
        <f t="shared" si="73"/>
        <v>7</v>
      </c>
      <c r="Q245" s="12"/>
      <c r="R245" s="6" t="s">
        <v>30</v>
      </c>
      <c r="S245" s="13"/>
      <c r="T245" s="6" t="s">
        <v>146</v>
      </c>
      <c r="U245"/>
      <c r="V245"/>
      <c r="W245"/>
      <c r="X245"/>
      <c r="Y245"/>
      <c r="Z245"/>
    </row>
    <row r="246" spans="1:26" ht="19.7" customHeight="1" x14ac:dyDescent="0.25">
      <c r="A246" s="57" t="s">
        <v>164</v>
      </c>
      <c r="B246" s="101" t="s">
        <v>165</v>
      </c>
      <c r="C246" s="102"/>
      <c r="D246" s="102"/>
      <c r="E246" s="102"/>
      <c r="F246" s="102"/>
      <c r="G246" s="102"/>
      <c r="H246" s="102"/>
      <c r="I246" s="103"/>
      <c r="J246" s="13">
        <v>5</v>
      </c>
      <c r="K246" s="13">
        <v>2</v>
      </c>
      <c r="L246" s="13">
        <v>0</v>
      </c>
      <c r="M246" s="13">
        <v>3</v>
      </c>
      <c r="N246" s="58">
        <f t="shared" si="71"/>
        <v>5</v>
      </c>
      <c r="O246" s="59">
        <f t="shared" si="72"/>
        <v>4</v>
      </c>
      <c r="P246" s="59">
        <f t="shared" si="73"/>
        <v>9</v>
      </c>
      <c r="Q246" s="60" t="s">
        <v>34</v>
      </c>
      <c r="R246" s="13"/>
      <c r="S246" s="13"/>
      <c r="T246" s="13" t="s">
        <v>146</v>
      </c>
      <c r="U246"/>
      <c r="V246"/>
      <c r="W246"/>
      <c r="X246"/>
      <c r="Y246"/>
      <c r="Z246"/>
    </row>
    <row r="247" spans="1:26" ht="28.35" customHeight="1" x14ac:dyDescent="0.25">
      <c r="A247" s="57" t="s">
        <v>166</v>
      </c>
      <c r="B247" s="101" t="s">
        <v>167</v>
      </c>
      <c r="C247" s="102"/>
      <c r="D247" s="102"/>
      <c r="E247" s="102"/>
      <c r="F247" s="102"/>
      <c r="G247" s="102"/>
      <c r="H247" s="102"/>
      <c r="I247" s="103"/>
      <c r="J247" s="13">
        <v>5</v>
      </c>
      <c r="K247" s="13">
        <v>2</v>
      </c>
      <c r="L247" s="13">
        <v>1</v>
      </c>
      <c r="M247" s="13">
        <v>0</v>
      </c>
      <c r="N247" s="58">
        <f t="shared" si="71"/>
        <v>3</v>
      </c>
      <c r="O247" s="59">
        <f t="shared" si="72"/>
        <v>6</v>
      </c>
      <c r="P247" s="59">
        <f t="shared" si="73"/>
        <v>9</v>
      </c>
      <c r="Q247" s="60" t="s">
        <v>34</v>
      </c>
      <c r="R247" s="13"/>
      <c r="S247" s="13"/>
      <c r="T247" s="13" t="s">
        <v>146</v>
      </c>
      <c r="U247"/>
      <c r="V247"/>
      <c r="W247"/>
      <c r="X247"/>
      <c r="Y247"/>
      <c r="Z247"/>
    </row>
    <row r="248" spans="1:26" ht="19.7" customHeight="1" x14ac:dyDescent="0.25">
      <c r="A248" s="57" t="s">
        <v>168</v>
      </c>
      <c r="B248" s="101" t="s">
        <v>169</v>
      </c>
      <c r="C248" s="102"/>
      <c r="D248" s="102"/>
      <c r="E248" s="102"/>
      <c r="F248" s="102"/>
      <c r="G248" s="102"/>
      <c r="H248" s="102"/>
      <c r="I248" s="103"/>
      <c r="J248" s="13">
        <v>5</v>
      </c>
      <c r="K248" s="13">
        <v>2</v>
      </c>
      <c r="L248" s="13">
        <v>1</v>
      </c>
      <c r="M248" s="13">
        <v>0</v>
      </c>
      <c r="N248" s="58">
        <f t="shared" si="71"/>
        <v>3</v>
      </c>
      <c r="O248" s="59">
        <f t="shared" si="72"/>
        <v>6</v>
      </c>
      <c r="P248" s="59">
        <f t="shared" si="73"/>
        <v>9</v>
      </c>
      <c r="Q248" s="60" t="s">
        <v>34</v>
      </c>
      <c r="R248" s="13"/>
      <c r="S248" s="13"/>
      <c r="T248" s="13" t="s">
        <v>146</v>
      </c>
      <c r="U248"/>
      <c r="V248"/>
      <c r="W248"/>
      <c r="X248"/>
      <c r="Y248"/>
      <c r="Z248"/>
    </row>
    <row r="249" spans="1:26" ht="28.35" customHeight="1" x14ac:dyDescent="0.25">
      <c r="A249" s="57" t="s">
        <v>172</v>
      </c>
      <c r="B249" s="101" t="s">
        <v>173</v>
      </c>
      <c r="C249" s="102"/>
      <c r="D249" s="102"/>
      <c r="E249" s="102"/>
      <c r="F249" s="102"/>
      <c r="G249" s="102"/>
      <c r="H249" s="102"/>
      <c r="I249" s="103"/>
      <c r="J249" s="13">
        <v>4</v>
      </c>
      <c r="K249" s="13">
        <v>0</v>
      </c>
      <c r="L249" s="13">
        <v>0</v>
      </c>
      <c r="M249" s="13">
        <v>7</v>
      </c>
      <c r="N249" s="58">
        <f t="shared" si="71"/>
        <v>7</v>
      </c>
      <c r="O249" s="59">
        <f t="shared" si="72"/>
        <v>0</v>
      </c>
      <c r="P249" s="59">
        <f t="shared" si="73"/>
        <v>7</v>
      </c>
      <c r="Q249" s="60"/>
      <c r="R249" s="13" t="s">
        <v>30</v>
      </c>
      <c r="S249" s="13"/>
      <c r="T249" s="13" t="s">
        <v>146</v>
      </c>
      <c r="U249"/>
      <c r="V249"/>
      <c r="W249"/>
      <c r="X249"/>
      <c r="Y249"/>
      <c r="Z249"/>
    </row>
    <row r="250" spans="1:26" ht="19.7" customHeight="1" x14ac:dyDescent="0.25">
      <c r="A250" s="57" t="s">
        <v>174</v>
      </c>
      <c r="B250" s="278" t="s">
        <v>175</v>
      </c>
      <c r="C250" s="279"/>
      <c r="D250" s="279"/>
      <c r="E250" s="279"/>
      <c r="F250" s="279"/>
      <c r="G250" s="279"/>
      <c r="H250" s="279"/>
      <c r="I250" s="280"/>
      <c r="J250" s="13">
        <v>4</v>
      </c>
      <c r="K250" s="13">
        <v>2</v>
      </c>
      <c r="L250" s="13">
        <v>1</v>
      </c>
      <c r="M250" s="13">
        <v>0</v>
      </c>
      <c r="N250" s="58">
        <f t="shared" si="71"/>
        <v>3</v>
      </c>
      <c r="O250" s="59">
        <f t="shared" si="72"/>
        <v>4</v>
      </c>
      <c r="P250" s="59">
        <f t="shared" si="73"/>
        <v>7</v>
      </c>
      <c r="Q250" s="60" t="s">
        <v>34</v>
      </c>
      <c r="R250" s="13"/>
      <c r="S250" s="13"/>
      <c r="T250" s="13" t="s">
        <v>146</v>
      </c>
      <c r="U250"/>
      <c r="V250"/>
      <c r="W250"/>
      <c r="X250"/>
      <c r="Y250"/>
      <c r="Z250"/>
    </row>
    <row r="251" spans="1:26" ht="19.7" customHeight="1" x14ac:dyDescent="0.25">
      <c r="A251" s="57" t="s">
        <v>174</v>
      </c>
      <c r="B251" s="278" t="s">
        <v>176</v>
      </c>
      <c r="C251" s="279"/>
      <c r="D251" s="279"/>
      <c r="E251" s="279"/>
      <c r="F251" s="279"/>
      <c r="G251" s="279"/>
      <c r="H251" s="279"/>
      <c r="I251" s="280"/>
      <c r="J251" s="13">
        <v>4</v>
      </c>
      <c r="K251" s="13">
        <v>2</v>
      </c>
      <c r="L251" s="13">
        <v>1</v>
      </c>
      <c r="M251" s="13">
        <v>0</v>
      </c>
      <c r="N251" s="58">
        <f t="shared" si="71"/>
        <v>3</v>
      </c>
      <c r="O251" s="59">
        <f t="shared" si="72"/>
        <v>4</v>
      </c>
      <c r="P251" s="59">
        <f t="shared" si="73"/>
        <v>7</v>
      </c>
      <c r="Q251" s="60" t="s">
        <v>34</v>
      </c>
      <c r="R251" s="13"/>
      <c r="S251" s="13"/>
      <c r="T251" s="13" t="s">
        <v>146</v>
      </c>
      <c r="U251"/>
      <c r="V251"/>
      <c r="W251"/>
      <c r="X251"/>
      <c r="Y251"/>
      <c r="Z251"/>
    </row>
    <row r="252" spans="1:26" ht="19.7" customHeight="1" x14ac:dyDescent="0.25">
      <c r="A252" s="17" t="s">
        <v>177</v>
      </c>
      <c r="B252" s="105" t="s">
        <v>178</v>
      </c>
      <c r="C252" s="106"/>
      <c r="D252" s="106"/>
      <c r="E252" s="106"/>
      <c r="F252" s="106"/>
      <c r="G252" s="106"/>
      <c r="H252" s="106"/>
      <c r="I252" s="107"/>
      <c r="J252" s="6">
        <v>4</v>
      </c>
      <c r="K252" s="6">
        <v>2</v>
      </c>
      <c r="L252" s="6">
        <v>0</v>
      </c>
      <c r="M252" s="6">
        <v>2</v>
      </c>
      <c r="N252" s="8">
        <f>K252+L252+M252</f>
        <v>4</v>
      </c>
      <c r="O252" s="9">
        <f>P252-N252</f>
        <v>3</v>
      </c>
      <c r="P252" s="9">
        <f>ROUND(PRODUCT(J252,25)/14,0)</f>
        <v>7</v>
      </c>
      <c r="Q252" s="12" t="s">
        <v>34</v>
      </c>
      <c r="R252" s="6"/>
      <c r="S252" s="13"/>
      <c r="T252" s="6" t="s">
        <v>146</v>
      </c>
      <c r="U252"/>
      <c r="V252"/>
      <c r="W252"/>
      <c r="X252"/>
      <c r="Y252"/>
      <c r="Z252"/>
    </row>
    <row r="253" spans="1:26" ht="19.7" customHeight="1" x14ac:dyDescent="0.25">
      <c r="A253" s="17" t="s">
        <v>180</v>
      </c>
      <c r="B253" s="105" t="s">
        <v>181</v>
      </c>
      <c r="C253" s="106"/>
      <c r="D253" s="106"/>
      <c r="E253" s="106"/>
      <c r="F253" s="106"/>
      <c r="G253" s="106"/>
      <c r="H253" s="106"/>
      <c r="I253" s="107"/>
      <c r="J253" s="6">
        <v>4</v>
      </c>
      <c r="K253" s="6">
        <v>2</v>
      </c>
      <c r="L253" s="6">
        <v>1</v>
      </c>
      <c r="M253" s="6">
        <v>0</v>
      </c>
      <c r="N253" s="8">
        <f t="shared" ref="N253:N262" si="74">K253+L253+M253</f>
        <v>3</v>
      </c>
      <c r="O253" s="9">
        <f t="shared" ref="O253:O262" si="75">P253-N253</f>
        <v>4</v>
      </c>
      <c r="P253" s="9">
        <f t="shared" ref="P253:P262" si="76">ROUND(PRODUCT(J253,25)/14,0)</f>
        <v>7</v>
      </c>
      <c r="Q253" s="12" t="s">
        <v>34</v>
      </c>
      <c r="R253" s="6"/>
      <c r="S253" s="13"/>
      <c r="T253" s="6" t="s">
        <v>146</v>
      </c>
      <c r="U253"/>
      <c r="V253"/>
      <c r="W253"/>
      <c r="X253"/>
      <c r="Y253"/>
      <c r="Z253"/>
    </row>
    <row r="254" spans="1:26" ht="19.7" customHeight="1" x14ac:dyDescent="0.25">
      <c r="A254" s="17" t="s">
        <v>182</v>
      </c>
      <c r="B254" s="105" t="s">
        <v>183</v>
      </c>
      <c r="C254" s="106"/>
      <c r="D254" s="106"/>
      <c r="E254" s="106"/>
      <c r="F254" s="106"/>
      <c r="G254" s="106"/>
      <c r="H254" s="106"/>
      <c r="I254" s="107"/>
      <c r="J254" s="6">
        <v>3</v>
      </c>
      <c r="K254" s="6">
        <v>2</v>
      </c>
      <c r="L254" s="6">
        <v>1</v>
      </c>
      <c r="M254" s="6">
        <v>0</v>
      </c>
      <c r="N254" s="8">
        <f t="shared" si="74"/>
        <v>3</v>
      </c>
      <c r="O254" s="9">
        <f t="shared" si="75"/>
        <v>2</v>
      </c>
      <c r="P254" s="9">
        <f t="shared" si="76"/>
        <v>5</v>
      </c>
      <c r="Q254" s="12" t="s">
        <v>34</v>
      </c>
      <c r="R254" s="6"/>
      <c r="S254" s="13"/>
      <c r="T254" s="6" t="s">
        <v>146</v>
      </c>
      <c r="U254"/>
      <c r="V254"/>
      <c r="W254"/>
      <c r="X254"/>
      <c r="Y254"/>
      <c r="Z254"/>
    </row>
    <row r="255" spans="1:26" ht="28.35" customHeight="1" x14ac:dyDescent="0.25">
      <c r="A255" s="17" t="s">
        <v>186</v>
      </c>
      <c r="B255" s="101" t="s">
        <v>187</v>
      </c>
      <c r="C255" s="102"/>
      <c r="D255" s="102"/>
      <c r="E255" s="102"/>
      <c r="F255" s="102"/>
      <c r="G255" s="102"/>
      <c r="H255" s="102"/>
      <c r="I255" s="103"/>
      <c r="J255" s="6">
        <v>4</v>
      </c>
      <c r="K255" s="6">
        <v>0</v>
      </c>
      <c r="L255" s="6">
        <v>0</v>
      </c>
      <c r="M255" s="6">
        <v>7</v>
      </c>
      <c r="N255" s="8">
        <f t="shared" si="74"/>
        <v>7</v>
      </c>
      <c r="O255" s="9">
        <f t="shared" si="75"/>
        <v>0</v>
      </c>
      <c r="P255" s="9">
        <f t="shared" si="76"/>
        <v>7</v>
      </c>
      <c r="Q255" s="12"/>
      <c r="R255" s="6" t="s">
        <v>30</v>
      </c>
      <c r="S255" s="13"/>
      <c r="T255" s="6" t="s">
        <v>146</v>
      </c>
      <c r="U255"/>
      <c r="V255"/>
      <c r="W255"/>
      <c r="X255"/>
      <c r="Y255"/>
      <c r="Z255"/>
    </row>
    <row r="256" spans="1:26" ht="19.7" customHeight="1" x14ac:dyDescent="0.25">
      <c r="A256" s="17" t="s">
        <v>188</v>
      </c>
      <c r="B256" s="105" t="s">
        <v>189</v>
      </c>
      <c r="C256" s="106"/>
      <c r="D256" s="106"/>
      <c r="E256" s="106"/>
      <c r="F256" s="106"/>
      <c r="G256" s="106"/>
      <c r="H256" s="106"/>
      <c r="I256" s="107"/>
      <c r="J256" s="6">
        <v>4</v>
      </c>
      <c r="K256" s="6">
        <v>2</v>
      </c>
      <c r="L256" s="6">
        <v>1</v>
      </c>
      <c r="M256" s="6">
        <v>0</v>
      </c>
      <c r="N256" s="8">
        <f t="shared" si="74"/>
        <v>3</v>
      </c>
      <c r="O256" s="9">
        <f t="shared" si="75"/>
        <v>4</v>
      </c>
      <c r="P256" s="9">
        <f t="shared" si="76"/>
        <v>7</v>
      </c>
      <c r="Q256" s="12" t="s">
        <v>34</v>
      </c>
      <c r="R256" s="6"/>
      <c r="S256" s="13"/>
      <c r="T256" s="6" t="s">
        <v>146</v>
      </c>
      <c r="U256"/>
      <c r="V256"/>
      <c r="W256"/>
      <c r="X256"/>
      <c r="Y256"/>
      <c r="Z256"/>
    </row>
    <row r="257" spans="1:26" ht="19.7" customHeight="1" x14ac:dyDescent="0.25">
      <c r="A257" s="17" t="s">
        <v>188</v>
      </c>
      <c r="B257" s="105" t="s">
        <v>190</v>
      </c>
      <c r="C257" s="106"/>
      <c r="D257" s="106"/>
      <c r="E257" s="106"/>
      <c r="F257" s="106"/>
      <c r="G257" s="106"/>
      <c r="H257" s="106"/>
      <c r="I257" s="107"/>
      <c r="J257" s="6">
        <v>4</v>
      </c>
      <c r="K257" s="6">
        <v>2</v>
      </c>
      <c r="L257" s="6">
        <v>1</v>
      </c>
      <c r="M257" s="6">
        <v>0</v>
      </c>
      <c r="N257" s="8">
        <f t="shared" si="74"/>
        <v>3</v>
      </c>
      <c r="O257" s="9">
        <f t="shared" si="75"/>
        <v>4</v>
      </c>
      <c r="P257" s="9">
        <f t="shared" si="76"/>
        <v>7</v>
      </c>
      <c r="Q257" s="12" t="s">
        <v>34</v>
      </c>
      <c r="R257" s="6"/>
      <c r="S257" s="13"/>
      <c r="T257" s="6" t="s">
        <v>146</v>
      </c>
      <c r="U257"/>
      <c r="V257"/>
      <c r="W257"/>
      <c r="X257"/>
      <c r="Y257"/>
      <c r="Z257"/>
    </row>
    <row r="258" spans="1:26" ht="28.35" customHeight="1" x14ac:dyDescent="0.25">
      <c r="A258" s="17" t="s">
        <v>191</v>
      </c>
      <c r="B258" s="101" t="s">
        <v>192</v>
      </c>
      <c r="C258" s="102"/>
      <c r="D258" s="102"/>
      <c r="E258" s="102"/>
      <c r="F258" s="102"/>
      <c r="G258" s="102"/>
      <c r="H258" s="102"/>
      <c r="I258" s="103"/>
      <c r="J258" s="6">
        <v>5</v>
      </c>
      <c r="K258" s="6">
        <v>2</v>
      </c>
      <c r="L258" s="6">
        <v>2</v>
      </c>
      <c r="M258" s="6">
        <v>0</v>
      </c>
      <c r="N258" s="8">
        <f t="shared" si="74"/>
        <v>4</v>
      </c>
      <c r="O258" s="9">
        <f t="shared" si="75"/>
        <v>5</v>
      </c>
      <c r="P258" s="9">
        <f t="shared" si="76"/>
        <v>9</v>
      </c>
      <c r="Q258" s="12" t="s">
        <v>34</v>
      </c>
      <c r="R258" s="6"/>
      <c r="S258" s="13"/>
      <c r="T258" s="6" t="s">
        <v>146</v>
      </c>
      <c r="U258"/>
      <c r="V258"/>
      <c r="W258"/>
      <c r="X258"/>
      <c r="Y258"/>
      <c r="Z258"/>
    </row>
    <row r="259" spans="1:26" ht="19.7" customHeight="1" x14ac:dyDescent="0.25">
      <c r="A259" s="17" t="s">
        <v>195</v>
      </c>
      <c r="B259" s="105" t="s">
        <v>196</v>
      </c>
      <c r="C259" s="106"/>
      <c r="D259" s="106"/>
      <c r="E259" s="106"/>
      <c r="F259" s="106"/>
      <c r="G259" s="106"/>
      <c r="H259" s="106"/>
      <c r="I259" s="107"/>
      <c r="J259" s="6">
        <v>4</v>
      </c>
      <c r="K259" s="6">
        <v>2</v>
      </c>
      <c r="L259" s="6">
        <v>1</v>
      </c>
      <c r="M259" s="6">
        <v>0</v>
      </c>
      <c r="N259" s="8">
        <f t="shared" si="74"/>
        <v>3</v>
      </c>
      <c r="O259" s="9">
        <f t="shared" si="75"/>
        <v>4</v>
      </c>
      <c r="P259" s="9">
        <f t="shared" si="76"/>
        <v>7</v>
      </c>
      <c r="Q259" s="12" t="s">
        <v>34</v>
      </c>
      <c r="R259" s="6"/>
      <c r="S259" s="13"/>
      <c r="T259" s="6" t="s">
        <v>146</v>
      </c>
      <c r="U259"/>
      <c r="V259"/>
      <c r="W259"/>
      <c r="X259"/>
      <c r="Y259"/>
      <c r="Z259"/>
    </row>
    <row r="260" spans="1:26" ht="26.1" customHeight="1" x14ac:dyDescent="0.25">
      <c r="A260" s="17" t="s">
        <v>199</v>
      </c>
      <c r="B260" s="101" t="s">
        <v>200</v>
      </c>
      <c r="C260" s="102"/>
      <c r="D260" s="102"/>
      <c r="E260" s="102"/>
      <c r="F260" s="102"/>
      <c r="G260" s="102"/>
      <c r="H260" s="102"/>
      <c r="I260" s="103"/>
      <c r="J260" s="6">
        <v>3</v>
      </c>
      <c r="K260" s="6">
        <v>0</v>
      </c>
      <c r="L260" s="6">
        <v>2</v>
      </c>
      <c r="M260" s="6">
        <v>0</v>
      </c>
      <c r="N260" s="8">
        <f t="shared" si="74"/>
        <v>2</v>
      </c>
      <c r="O260" s="9">
        <f t="shared" si="75"/>
        <v>3</v>
      </c>
      <c r="P260" s="9">
        <f t="shared" si="76"/>
        <v>5</v>
      </c>
      <c r="Q260" s="12"/>
      <c r="R260" s="6" t="s">
        <v>30</v>
      </c>
      <c r="S260" s="13"/>
      <c r="T260" s="6" t="s">
        <v>146</v>
      </c>
      <c r="U260"/>
      <c r="V260"/>
      <c r="W260"/>
      <c r="X260"/>
      <c r="Y260"/>
      <c r="Z260"/>
    </row>
    <row r="261" spans="1:26" ht="19.7" customHeight="1" x14ac:dyDescent="0.25">
      <c r="A261" s="17" t="s">
        <v>201</v>
      </c>
      <c r="B261" s="105" t="s">
        <v>202</v>
      </c>
      <c r="C261" s="106"/>
      <c r="D261" s="106"/>
      <c r="E261" s="106"/>
      <c r="F261" s="106"/>
      <c r="G261" s="106"/>
      <c r="H261" s="106"/>
      <c r="I261" s="107"/>
      <c r="J261" s="6">
        <v>4</v>
      </c>
      <c r="K261" s="6">
        <v>2</v>
      </c>
      <c r="L261" s="6">
        <v>2</v>
      </c>
      <c r="M261" s="6">
        <v>0</v>
      </c>
      <c r="N261" s="8">
        <f t="shared" si="74"/>
        <v>4</v>
      </c>
      <c r="O261" s="9">
        <f t="shared" si="75"/>
        <v>3</v>
      </c>
      <c r="P261" s="9">
        <f t="shared" si="76"/>
        <v>7</v>
      </c>
      <c r="Q261" s="12" t="s">
        <v>34</v>
      </c>
      <c r="R261" s="6"/>
      <c r="S261" s="13"/>
      <c r="T261" s="6" t="s">
        <v>146</v>
      </c>
      <c r="U261"/>
      <c r="V261"/>
      <c r="W261"/>
      <c r="X261"/>
      <c r="Y261"/>
      <c r="Z261"/>
    </row>
    <row r="262" spans="1:26" ht="19.7" customHeight="1" x14ac:dyDescent="0.25">
      <c r="A262" s="17" t="s">
        <v>201</v>
      </c>
      <c r="B262" s="105" t="s">
        <v>203</v>
      </c>
      <c r="C262" s="106"/>
      <c r="D262" s="106"/>
      <c r="E262" s="106"/>
      <c r="F262" s="106"/>
      <c r="G262" s="106"/>
      <c r="H262" s="106"/>
      <c r="I262" s="107"/>
      <c r="J262" s="6">
        <v>4</v>
      </c>
      <c r="K262" s="6">
        <v>2</v>
      </c>
      <c r="L262" s="6">
        <v>2</v>
      </c>
      <c r="M262" s="6">
        <v>0</v>
      </c>
      <c r="N262" s="8">
        <f t="shared" si="74"/>
        <v>4</v>
      </c>
      <c r="O262" s="9">
        <f t="shared" si="75"/>
        <v>3</v>
      </c>
      <c r="P262" s="9">
        <f t="shared" si="76"/>
        <v>7</v>
      </c>
      <c r="Q262" s="12" t="s">
        <v>34</v>
      </c>
      <c r="R262" s="6"/>
      <c r="S262" s="13"/>
      <c r="T262" s="6" t="s">
        <v>146</v>
      </c>
      <c r="U262"/>
      <c r="V262"/>
      <c r="W262"/>
      <c r="X262"/>
      <c r="Y262"/>
      <c r="Z262"/>
    </row>
    <row r="263" spans="1:26" ht="15" x14ac:dyDescent="0.25">
      <c r="A263" s="10" t="s">
        <v>27</v>
      </c>
      <c r="B263" s="228"/>
      <c r="C263" s="228"/>
      <c r="D263" s="228"/>
      <c r="E263" s="228"/>
      <c r="F263" s="228"/>
      <c r="G263" s="228"/>
      <c r="H263" s="228"/>
      <c r="I263" s="228"/>
      <c r="J263" s="11">
        <f t="shared" ref="J263:P263" si="77">SUM(J241:J262)</f>
        <v>91</v>
      </c>
      <c r="K263" s="11">
        <f t="shared" si="77"/>
        <v>34</v>
      </c>
      <c r="L263" s="11">
        <f t="shared" si="77"/>
        <v>25</v>
      </c>
      <c r="M263" s="11">
        <f t="shared" si="77"/>
        <v>23</v>
      </c>
      <c r="N263" s="11">
        <f t="shared" si="77"/>
        <v>82</v>
      </c>
      <c r="O263" s="11">
        <f t="shared" si="77"/>
        <v>78</v>
      </c>
      <c r="P263" s="11">
        <f t="shared" si="77"/>
        <v>160</v>
      </c>
      <c r="Q263" s="10">
        <f>COUNTIF(Q241:Q262,"E")</f>
        <v>17</v>
      </c>
      <c r="R263" s="10">
        <f>COUNTIF(R241:R262,"C")</f>
        <v>5</v>
      </c>
      <c r="S263" s="10">
        <f>COUNTIF(S241:S262,"VP")</f>
        <v>0</v>
      </c>
      <c r="T263" s="8">
        <f>COUNTA(T241:T262)</f>
        <v>22</v>
      </c>
      <c r="U263"/>
      <c r="V263"/>
      <c r="W263"/>
      <c r="X263"/>
      <c r="Y263"/>
      <c r="Z263"/>
    </row>
    <row r="264" spans="1:26" ht="15" x14ac:dyDescent="0.25">
      <c r="A264" s="157" t="s">
        <v>70</v>
      </c>
      <c r="B264" s="157"/>
      <c r="C264" s="157"/>
      <c r="D264" s="157"/>
      <c r="E264" s="157"/>
      <c r="F264" s="157"/>
      <c r="G264" s="157"/>
      <c r="H264" s="157"/>
      <c r="I264" s="157"/>
      <c r="J264" s="157"/>
      <c r="K264" s="157"/>
      <c r="L264" s="157"/>
      <c r="M264" s="157"/>
      <c r="N264" s="157"/>
      <c r="O264" s="157"/>
      <c r="P264" s="157"/>
      <c r="Q264" s="157"/>
      <c r="R264" s="157"/>
      <c r="S264" s="157"/>
      <c r="T264" s="157"/>
      <c r="U264"/>
      <c r="V264"/>
      <c r="W264"/>
      <c r="X264"/>
      <c r="Y264"/>
      <c r="Z264"/>
    </row>
    <row r="265" spans="1:26" ht="28.35" customHeight="1" x14ac:dyDescent="0.25">
      <c r="A265" s="17" t="s">
        <v>204</v>
      </c>
      <c r="B265" s="101" t="s">
        <v>205</v>
      </c>
      <c r="C265" s="102"/>
      <c r="D265" s="102"/>
      <c r="E265" s="102"/>
      <c r="F265" s="102"/>
      <c r="G265" s="102"/>
      <c r="H265" s="102"/>
      <c r="I265" s="103"/>
      <c r="J265" s="6">
        <v>5</v>
      </c>
      <c r="K265" s="6">
        <v>2</v>
      </c>
      <c r="L265" s="6">
        <v>1</v>
      </c>
      <c r="M265" s="6">
        <v>0</v>
      </c>
      <c r="N265" s="8">
        <f>K265+L265+M265</f>
        <v>3</v>
      </c>
      <c r="O265" s="9">
        <f>P265-N265</f>
        <v>7</v>
      </c>
      <c r="P265" s="9">
        <f>ROUND(PRODUCT(J265,25)/12,0)</f>
        <v>10</v>
      </c>
      <c r="Q265" s="12" t="s">
        <v>34</v>
      </c>
      <c r="R265" s="6"/>
      <c r="S265" s="13"/>
      <c r="T265" s="6" t="s">
        <v>146</v>
      </c>
      <c r="U265"/>
      <c r="V265"/>
      <c r="W265"/>
      <c r="X265"/>
      <c r="Y265"/>
      <c r="Z265"/>
    </row>
    <row r="266" spans="1:26" ht="28.35" customHeight="1" x14ac:dyDescent="0.25">
      <c r="A266" s="17" t="s">
        <v>206</v>
      </c>
      <c r="B266" s="101" t="s">
        <v>207</v>
      </c>
      <c r="C266" s="102"/>
      <c r="D266" s="102"/>
      <c r="E266" s="102"/>
      <c r="F266" s="102"/>
      <c r="G266" s="102"/>
      <c r="H266" s="102"/>
      <c r="I266" s="103"/>
      <c r="J266" s="6">
        <v>5</v>
      </c>
      <c r="K266" s="6">
        <v>2</v>
      </c>
      <c r="L266" s="6">
        <v>3</v>
      </c>
      <c r="M266" s="6">
        <v>0</v>
      </c>
      <c r="N266" s="8">
        <f t="shared" ref="N266:N270" si="78">K266+L266+M266</f>
        <v>5</v>
      </c>
      <c r="O266" s="9">
        <f t="shared" ref="O266:O270" si="79">P266-N266</f>
        <v>5</v>
      </c>
      <c r="P266" s="9">
        <f t="shared" ref="P266:P270" si="80">ROUND(PRODUCT(J266,25)/12,0)</f>
        <v>10</v>
      </c>
      <c r="Q266" s="12"/>
      <c r="R266" s="6" t="s">
        <v>30</v>
      </c>
      <c r="S266" s="13"/>
      <c r="T266" s="6" t="s">
        <v>146</v>
      </c>
      <c r="U266"/>
      <c r="V266"/>
      <c r="W266"/>
      <c r="X266"/>
      <c r="Y266"/>
      <c r="Z266"/>
    </row>
    <row r="267" spans="1:26" ht="19.7" customHeight="1" x14ac:dyDescent="0.25">
      <c r="A267" s="17" t="s">
        <v>208</v>
      </c>
      <c r="B267" s="105" t="s">
        <v>209</v>
      </c>
      <c r="C267" s="106"/>
      <c r="D267" s="106"/>
      <c r="E267" s="106"/>
      <c r="F267" s="106"/>
      <c r="G267" s="106"/>
      <c r="H267" s="106"/>
      <c r="I267" s="107"/>
      <c r="J267" s="6">
        <v>5</v>
      </c>
      <c r="K267" s="6">
        <v>2</v>
      </c>
      <c r="L267" s="6">
        <v>2</v>
      </c>
      <c r="M267" s="6">
        <v>0</v>
      </c>
      <c r="N267" s="8">
        <f t="shared" si="78"/>
        <v>4</v>
      </c>
      <c r="O267" s="9">
        <f t="shared" si="79"/>
        <v>6</v>
      </c>
      <c r="P267" s="9">
        <f t="shared" si="80"/>
        <v>10</v>
      </c>
      <c r="Q267" s="12"/>
      <c r="R267" s="6" t="s">
        <v>30</v>
      </c>
      <c r="S267" s="13"/>
      <c r="T267" s="6" t="s">
        <v>146</v>
      </c>
      <c r="U267"/>
      <c r="V267"/>
      <c r="W267"/>
      <c r="X267"/>
      <c r="Y267"/>
      <c r="Z267"/>
    </row>
    <row r="268" spans="1:26" ht="19.7" customHeight="1" x14ac:dyDescent="0.25">
      <c r="A268" s="17" t="s">
        <v>210</v>
      </c>
      <c r="B268" s="101" t="s">
        <v>211</v>
      </c>
      <c r="C268" s="102"/>
      <c r="D268" s="102"/>
      <c r="E268" s="102"/>
      <c r="F268" s="102"/>
      <c r="G268" s="102"/>
      <c r="H268" s="102"/>
      <c r="I268" s="103"/>
      <c r="J268" s="6">
        <v>5</v>
      </c>
      <c r="K268" s="6">
        <v>2</v>
      </c>
      <c r="L268" s="6">
        <v>2</v>
      </c>
      <c r="M268" s="6">
        <v>0</v>
      </c>
      <c r="N268" s="8">
        <f t="shared" si="78"/>
        <v>4</v>
      </c>
      <c r="O268" s="9">
        <f t="shared" si="79"/>
        <v>6</v>
      </c>
      <c r="P268" s="9">
        <f t="shared" si="80"/>
        <v>10</v>
      </c>
      <c r="Q268" s="12"/>
      <c r="R268" s="6" t="s">
        <v>30</v>
      </c>
      <c r="S268" s="13"/>
      <c r="T268" s="6" t="s">
        <v>146</v>
      </c>
      <c r="U268"/>
      <c r="V268"/>
      <c r="W268"/>
      <c r="X268"/>
      <c r="Y268"/>
      <c r="Z268"/>
    </row>
    <row r="269" spans="1:26" ht="19.7" customHeight="1" x14ac:dyDescent="0.25">
      <c r="A269" s="17" t="s">
        <v>212</v>
      </c>
      <c r="B269" s="105" t="s">
        <v>213</v>
      </c>
      <c r="C269" s="106"/>
      <c r="D269" s="106"/>
      <c r="E269" s="106"/>
      <c r="F269" s="106"/>
      <c r="G269" s="106"/>
      <c r="H269" s="106"/>
      <c r="I269" s="107"/>
      <c r="J269" s="6">
        <v>5</v>
      </c>
      <c r="K269" s="6">
        <v>2</v>
      </c>
      <c r="L269" s="6">
        <v>1</v>
      </c>
      <c r="M269" s="6">
        <v>0</v>
      </c>
      <c r="N269" s="8">
        <f t="shared" si="78"/>
        <v>3</v>
      </c>
      <c r="O269" s="9">
        <f t="shared" si="79"/>
        <v>7</v>
      </c>
      <c r="P269" s="9">
        <f t="shared" si="80"/>
        <v>10</v>
      </c>
      <c r="Q269" s="12" t="s">
        <v>34</v>
      </c>
      <c r="R269" s="6"/>
      <c r="S269" s="13"/>
      <c r="T269" s="6" t="s">
        <v>146</v>
      </c>
      <c r="U269"/>
      <c r="V269"/>
      <c r="W269"/>
      <c r="X269"/>
      <c r="Y269"/>
      <c r="Z269"/>
    </row>
    <row r="270" spans="1:26" ht="19.7" customHeight="1" x14ac:dyDescent="0.25">
      <c r="A270" s="17" t="s">
        <v>212</v>
      </c>
      <c r="B270" s="105" t="s">
        <v>214</v>
      </c>
      <c r="C270" s="106"/>
      <c r="D270" s="106"/>
      <c r="E270" s="106"/>
      <c r="F270" s="106"/>
      <c r="G270" s="106"/>
      <c r="H270" s="106"/>
      <c r="I270" s="107"/>
      <c r="J270" s="6">
        <v>5</v>
      </c>
      <c r="K270" s="6">
        <v>2</v>
      </c>
      <c r="L270" s="6">
        <v>1</v>
      </c>
      <c r="M270" s="6">
        <v>0</v>
      </c>
      <c r="N270" s="8">
        <f t="shared" si="78"/>
        <v>3</v>
      </c>
      <c r="O270" s="9">
        <f t="shared" si="79"/>
        <v>7</v>
      </c>
      <c r="P270" s="9">
        <f t="shared" si="80"/>
        <v>10</v>
      </c>
      <c r="Q270" s="12" t="s">
        <v>34</v>
      </c>
      <c r="R270" s="6"/>
      <c r="S270" s="13"/>
      <c r="T270" s="6" t="s">
        <v>146</v>
      </c>
      <c r="U270"/>
      <c r="V270"/>
      <c r="W270"/>
      <c r="X270"/>
      <c r="Y270"/>
      <c r="Z270"/>
    </row>
    <row r="271" spans="1:26" x14ac:dyDescent="0.2">
      <c r="A271" s="10" t="s">
        <v>27</v>
      </c>
      <c r="B271" s="157"/>
      <c r="C271" s="157"/>
      <c r="D271" s="157"/>
      <c r="E271" s="157"/>
      <c r="F271" s="157"/>
      <c r="G271" s="157"/>
      <c r="H271" s="157"/>
      <c r="I271" s="157"/>
      <c r="J271" s="11">
        <f t="shared" ref="J271:P271" si="81">SUM(J265:J270)</f>
        <v>30</v>
      </c>
      <c r="K271" s="11">
        <f t="shared" si="81"/>
        <v>12</v>
      </c>
      <c r="L271" s="11">
        <f t="shared" si="81"/>
        <v>10</v>
      </c>
      <c r="M271" s="11">
        <f t="shared" si="81"/>
        <v>0</v>
      </c>
      <c r="N271" s="11">
        <f t="shared" si="81"/>
        <v>22</v>
      </c>
      <c r="O271" s="11">
        <f t="shared" si="81"/>
        <v>38</v>
      </c>
      <c r="P271" s="11">
        <f t="shared" si="81"/>
        <v>60</v>
      </c>
      <c r="Q271" s="10">
        <f>COUNTIF(Q265:Q270,"E")</f>
        <v>3</v>
      </c>
      <c r="R271" s="10">
        <f>COUNTIF(R265:R270,"C")</f>
        <v>3</v>
      </c>
      <c r="S271" s="10">
        <f>COUNTIF(S265:S270,"VP")</f>
        <v>0</v>
      </c>
      <c r="T271" s="8">
        <f>COUNTA(T265:T270)</f>
        <v>6</v>
      </c>
    </row>
    <row r="272" spans="1:26" x14ac:dyDescent="0.2">
      <c r="A272" s="202" t="s">
        <v>124</v>
      </c>
      <c r="B272" s="202"/>
      <c r="C272" s="202"/>
      <c r="D272" s="202"/>
      <c r="E272" s="202"/>
      <c r="F272" s="202"/>
      <c r="G272" s="202"/>
      <c r="H272" s="202"/>
      <c r="I272" s="202"/>
      <c r="J272" s="11">
        <f t="shared" ref="J272:T272" si="82">SUM(J263,J271)</f>
        <v>121</v>
      </c>
      <c r="K272" s="11">
        <f t="shared" si="82"/>
        <v>46</v>
      </c>
      <c r="L272" s="11">
        <f t="shared" si="82"/>
        <v>35</v>
      </c>
      <c r="M272" s="11">
        <f t="shared" si="82"/>
        <v>23</v>
      </c>
      <c r="N272" s="11">
        <f t="shared" si="82"/>
        <v>104</v>
      </c>
      <c r="O272" s="11">
        <f t="shared" si="82"/>
        <v>116</v>
      </c>
      <c r="P272" s="11">
        <f t="shared" si="82"/>
        <v>220</v>
      </c>
      <c r="Q272" s="11">
        <f t="shared" si="82"/>
        <v>20</v>
      </c>
      <c r="R272" s="11">
        <f t="shared" si="82"/>
        <v>8</v>
      </c>
      <c r="S272" s="11">
        <f t="shared" si="82"/>
        <v>0</v>
      </c>
      <c r="T272" s="42">
        <f t="shared" si="82"/>
        <v>28</v>
      </c>
    </row>
    <row r="273" spans="1:26" x14ac:dyDescent="0.2">
      <c r="A273" s="203" t="s">
        <v>50</v>
      </c>
      <c r="B273" s="204"/>
      <c r="C273" s="204"/>
      <c r="D273" s="204"/>
      <c r="E273" s="204"/>
      <c r="F273" s="204"/>
      <c r="G273" s="204"/>
      <c r="H273" s="204"/>
      <c r="I273" s="204"/>
      <c r="J273" s="205"/>
      <c r="K273" s="11">
        <f t="shared" ref="K273:P273" si="83">K263*14+K271*12</f>
        <v>620</v>
      </c>
      <c r="L273" s="11">
        <f t="shared" si="83"/>
        <v>470</v>
      </c>
      <c r="M273" s="11">
        <f t="shared" si="83"/>
        <v>322</v>
      </c>
      <c r="N273" s="11">
        <f t="shared" si="83"/>
        <v>1412</v>
      </c>
      <c r="O273" s="11">
        <f t="shared" si="83"/>
        <v>1548</v>
      </c>
      <c r="P273" s="11">
        <f t="shared" si="83"/>
        <v>2960</v>
      </c>
      <c r="Q273" s="216"/>
      <c r="R273" s="217"/>
      <c r="S273" s="217"/>
      <c r="T273" s="218"/>
    </row>
    <row r="274" spans="1:26" x14ac:dyDescent="0.2">
      <c r="A274" s="206"/>
      <c r="B274" s="207"/>
      <c r="C274" s="207"/>
      <c r="D274" s="207"/>
      <c r="E274" s="207"/>
      <c r="F274" s="207"/>
      <c r="G274" s="207"/>
      <c r="H274" s="207"/>
      <c r="I274" s="207"/>
      <c r="J274" s="208"/>
      <c r="K274" s="225">
        <f>SUM(K273:M273)</f>
        <v>1412</v>
      </c>
      <c r="L274" s="226"/>
      <c r="M274" s="227"/>
      <c r="N274" s="225">
        <f>SUM(N273:O273)</f>
        <v>2960</v>
      </c>
      <c r="O274" s="226"/>
      <c r="P274" s="227"/>
      <c r="Q274" s="219"/>
      <c r="R274" s="220"/>
      <c r="S274" s="220"/>
      <c r="T274" s="221"/>
    </row>
    <row r="275" spans="1:26" x14ac:dyDescent="0.2">
      <c r="A275" s="209" t="s">
        <v>90</v>
      </c>
      <c r="B275" s="210"/>
      <c r="C275" s="210"/>
      <c r="D275" s="210"/>
      <c r="E275" s="210"/>
      <c r="F275" s="210"/>
      <c r="G275" s="210"/>
      <c r="H275" s="210"/>
      <c r="I275" s="210"/>
      <c r="J275" s="211"/>
      <c r="K275" s="212">
        <f>T272/SUM(T52,T70,T88,T105,T120,T133)</f>
        <v>0.62222222222222223</v>
      </c>
      <c r="L275" s="213"/>
      <c r="M275" s="213"/>
      <c r="N275" s="213"/>
      <c r="O275" s="213"/>
      <c r="P275" s="213"/>
      <c r="Q275" s="213"/>
      <c r="R275" s="213"/>
      <c r="S275" s="213"/>
      <c r="T275" s="214"/>
    </row>
    <row r="276" spans="1:26" x14ac:dyDescent="0.2">
      <c r="A276" s="160" t="s">
        <v>91</v>
      </c>
      <c r="B276" s="160"/>
      <c r="C276" s="160"/>
      <c r="D276" s="160"/>
      <c r="E276" s="160"/>
      <c r="F276" s="160"/>
      <c r="G276" s="160"/>
      <c r="H276" s="160"/>
      <c r="I276" s="160"/>
      <c r="J276" s="160"/>
      <c r="K276" s="212">
        <f>K274/(SUM(N52,N70,N88,N105,N120)*14+N133*12)</f>
        <v>0.69147894221351613</v>
      </c>
      <c r="L276" s="213"/>
      <c r="M276" s="213"/>
      <c r="N276" s="213"/>
      <c r="O276" s="213"/>
      <c r="P276" s="213"/>
      <c r="Q276" s="213"/>
      <c r="R276" s="213"/>
      <c r="S276" s="213"/>
      <c r="T276" s="214"/>
    </row>
    <row r="277" spans="1:26" x14ac:dyDescent="0.2">
      <c r="A277" s="144" t="s">
        <v>69</v>
      </c>
      <c r="B277" s="145"/>
      <c r="C277" s="145"/>
      <c r="D277" s="145"/>
      <c r="E277" s="145"/>
      <c r="F277" s="145"/>
      <c r="G277" s="145"/>
      <c r="H277" s="145"/>
      <c r="I277" s="145"/>
      <c r="J277" s="145"/>
      <c r="K277" s="145"/>
      <c r="L277" s="145"/>
      <c r="M277" s="145"/>
      <c r="N277" s="145"/>
      <c r="O277" s="145"/>
      <c r="P277" s="145"/>
      <c r="Q277" s="145"/>
      <c r="R277" s="145"/>
      <c r="S277" s="145"/>
      <c r="T277" s="146"/>
    </row>
    <row r="278" spans="1:26" x14ac:dyDescent="0.2">
      <c r="A278" s="147"/>
      <c r="B278" s="148"/>
      <c r="C278" s="148"/>
      <c r="D278" s="148"/>
      <c r="E278" s="148"/>
      <c r="F278" s="148"/>
      <c r="G278" s="148"/>
      <c r="H278" s="148"/>
      <c r="I278" s="148"/>
      <c r="J278" s="148"/>
      <c r="K278" s="148"/>
      <c r="L278" s="148"/>
      <c r="M278" s="148"/>
      <c r="N278" s="148"/>
      <c r="O278" s="148"/>
      <c r="P278" s="148"/>
      <c r="Q278" s="148"/>
      <c r="R278" s="148"/>
      <c r="S278" s="148"/>
      <c r="T278" s="149"/>
    </row>
    <row r="279" spans="1:26" x14ac:dyDescent="0.2">
      <c r="A279" s="157" t="s">
        <v>29</v>
      </c>
      <c r="B279" s="157" t="s">
        <v>28</v>
      </c>
      <c r="C279" s="157"/>
      <c r="D279" s="157"/>
      <c r="E279" s="157"/>
      <c r="F279" s="157"/>
      <c r="G279" s="157"/>
      <c r="H279" s="157"/>
      <c r="I279" s="157"/>
      <c r="J279" s="158" t="s">
        <v>40</v>
      </c>
      <c r="K279" s="150" t="s">
        <v>26</v>
      </c>
      <c r="L279" s="151"/>
      <c r="M279" s="152"/>
      <c r="N279" s="150" t="s">
        <v>41</v>
      </c>
      <c r="O279" s="151"/>
      <c r="P279" s="152"/>
      <c r="Q279" s="150" t="s">
        <v>25</v>
      </c>
      <c r="R279" s="151"/>
      <c r="S279" s="152"/>
      <c r="T279" s="158" t="s">
        <v>24</v>
      </c>
    </row>
    <row r="280" spans="1:26" x14ac:dyDescent="0.2">
      <c r="A280" s="157"/>
      <c r="B280" s="157"/>
      <c r="C280" s="157"/>
      <c r="D280" s="157"/>
      <c r="E280" s="157"/>
      <c r="F280" s="157"/>
      <c r="G280" s="157"/>
      <c r="H280" s="157"/>
      <c r="I280" s="157"/>
      <c r="J280" s="158"/>
      <c r="K280" s="153"/>
      <c r="L280" s="154"/>
      <c r="M280" s="155"/>
      <c r="N280" s="153"/>
      <c r="O280" s="154"/>
      <c r="P280" s="155"/>
      <c r="Q280" s="153"/>
      <c r="R280" s="154"/>
      <c r="S280" s="155"/>
      <c r="T280" s="158"/>
    </row>
    <row r="281" spans="1:26" ht="15" x14ac:dyDescent="0.25">
      <c r="A281" s="157"/>
      <c r="B281" s="157"/>
      <c r="C281" s="157"/>
      <c r="D281" s="157"/>
      <c r="E281" s="157"/>
      <c r="F281" s="157"/>
      <c r="G281" s="157"/>
      <c r="H281" s="157"/>
      <c r="I281" s="157"/>
      <c r="J281" s="158"/>
      <c r="K281" s="16" t="s">
        <v>30</v>
      </c>
      <c r="L281" s="16" t="s">
        <v>31</v>
      </c>
      <c r="M281" s="16" t="s">
        <v>32</v>
      </c>
      <c r="N281" s="16" t="s">
        <v>36</v>
      </c>
      <c r="O281" s="16" t="s">
        <v>7</v>
      </c>
      <c r="P281" s="16" t="s">
        <v>33</v>
      </c>
      <c r="Q281" s="16" t="s">
        <v>34</v>
      </c>
      <c r="R281" s="16" t="s">
        <v>30</v>
      </c>
      <c r="S281" s="16" t="s">
        <v>35</v>
      </c>
      <c r="T281" s="158"/>
      <c r="V281"/>
    </row>
    <row r="282" spans="1:26" ht="15" x14ac:dyDescent="0.25">
      <c r="A282" s="157" t="s">
        <v>57</v>
      </c>
      <c r="B282" s="157"/>
      <c r="C282" s="157"/>
      <c r="D282" s="157"/>
      <c r="E282" s="157"/>
      <c r="F282" s="157"/>
      <c r="G282" s="157"/>
      <c r="H282" s="157"/>
      <c r="I282" s="157"/>
      <c r="J282" s="157"/>
      <c r="K282" s="157"/>
      <c r="L282" s="157"/>
      <c r="M282" s="157"/>
      <c r="N282" s="157"/>
      <c r="O282" s="157"/>
      <c r="P282" s="157"/>
      <c r="Q282" s="157"/>
      <c r="R282" s="157"/>
      <c r="S282" s="157"/>
      <c r="T282" s="157"/>
      <c r="U282"/>
      <c r="V282"/>
      <c r="W282"/>
      <c r="X282"/>
      <c r="Y282"/>
      <c r="Z282"/>
    </row>
    <row r="283" spans="1:26" ht="19.7" customHeight="1" x14ac:dyDescent="0.25">
      <c r="A283" s="18" t="str">
        <f>IF(ISNA(INDEX($A$39:$T$166,MATCH($B283,$B$39:$B$166,0),1)),"",INDEX($A$39:$T$166,MATCH($B283,$B$39:$B$166,0),1))</f>
        <v>*</v>
      </c>
      <c r="B283" s="199" t="s">
        <v>252</v>
      </c>
      <c r="C283" s="200"/>
      <c r="D283" s="200"/>
      <c r="E283" s="200"/>
      <c r="F283" s="200"/>
      <c r="G283" s="200"/>
      <c r="H283" s="200"/>
      <c r="I283" s="201"/>
      <c r="J283" s="9">
        <f>IF(ISNA(INDEX($A$39:$T$166,MATCH($B283,$B$39:$B$166,0),10)),"",INDEX($A$39:$T$166,MATCH($B283,$B$39:$B$166,0),10))</f>
        <v>3</v>
      </c>
      <c r="K283" s="9">
        <f>IF(ISNA(INDEX($A$39:$T$166,MATCH($B283,$B$39:$B$166,0),11)),"",INDEX($A$39:$T$166,MATCH($B283,$B$39:$B$166,0),11))</f>
        <v>0</v>
      </c>
      <c r="L283" s="9">
        <f>IF(ISNA(INDEX($A$39:$T$166,MATCH($B283,$B$39:$B$166,0),12)),"",INDEX($A$39:$T$166,MATCH($B283,$B$39:$B$166,0),12))</f>
        <v>2</v>
      </c>
      <c r="M283" s="9">
        <f>IF(ISNA(INDEX($A$39:$T$166,MATCH($B283,$B$39:$B$166,0),13)),"",INDEX($A$39:$T$166,MATCH($B283,$B$39:$B$166,0),13))</f>
        <v>0</v>
      </c>
      <c r="N283" s="9">
        <f>IF(ISNA(INDEX($A$39:$T$166,MATCH($B283,$B$39:$B$166,0),14)),"",INDEX($A$39:$T$166,MATCH($B283,$B$39:$B$166,0),14))</f>
        <v>2</v>
      </c>
      <c r="O283" s="9">
        <f>IF(ISNA(INDEX($A$39:$T$166,MATCH($B283,$B$39:$B$166,0),15)),"",INDEX($A$39:$T$166,MATCH($B283,$B$39:$B$166,0),15))</f>
        <v>3</v>
      </c>
      <c r="P283" s="9">
        <f>IF(ISNA(INDEX($A$39:$T$166,MATCH($B283,$B$39:$B$166,0),16)),"",INDEX($A$39:$T$166,MATCH($B283,$B$39:$B$166,0),16))</f>
        <v>5</v>
      </c>
      <c r="Q283" s="15">
        <f>IF(ISNA(INDEX($A$39:$T$166,MATCH($B283,$B$39:$B$166,0),17)),"",INDEX($A$39:$T$166,MATCH($B283,$B$39:$B$166,0),17))</f>
        <v>0</v>
      </c>
      <c r="R283" s="15" t="str">
        <f>IF(ISNA(INDEX($A$39:$T$166,MATCH($B283,$B$39:$B$166,0),18)),"",INDEX($A$39:$T$166,MATCH($B283,$B$39:$B$166,0),18))</f>
        <v>C</v>
      </c>
      <c r="S283" s="15">
        <f>IF(ISNA(INDEX($A$39:$T$166,MATCH($B283,$B$39:$B$166,0),19)),"",INDEX($A$39:$T$166,MATCH($B283,$B$39:$B$166,0),19))</f>
        <v>0</v>
      </c>
      <c r="T283" s="15" t="str">
        <f>IF(ISNA(INDEX($A$39:$T$166,MATCH($B283,$B$39:$B$166,0),20)),"",INDEX($A$39:$T$166,MATCH($B283,$B$39:$B$166,0),20))</f>
        <v>DC</v>
      </c>
      <c r="U283"/>
      <c r="V283"/>
      <c r="W283"/>
      <c r="X283"/>
      <c r="Y283"/>
      <c r="Z283"/>
    </row>
    <row r="284" spans="1:26" ht="19.7" customHeight="1" x14ac:dyDescent="0.25">
      <c r="A284" s="18" t="str">
        <f>IF(ISNA(INDEX($A$39:$T$166,MATCH($B284,$B$39:$B$166,0),1)),"",INDEX($A$39:$T$166,MATCH($B284,$B$39:$B$166,0),1))</f>
        <v>YLU0011</v>
      </c>
      <c r="B284" s="199" t="s">
        <v>251</v>
      </c>
      <c r="C284" s="200"/>
      <c r="D284" s="200"/>
      <c r="E284" s="200"/>
      <c r="F284" s="200"/>
      <c r="G284" s="200"/>
      <c r="H284" s="200"/>
      <c r="I284" s="201"/>
      <c r="J284" s="9">
        <f>IF(ISNA(INDEX($A$39:$T$166,MATCH($B284,$B$39:$B$166,0),10)),"",INDEX($A$39:$T$166,MATCH($B284,$B$39:$B$166,0),10))</f>
        <v>2</v>
      </c>
      <c r="K284" s="9">
        <f>IF(ISNA(INDEX($A$39:$T$166,MATCH($B284,$B$39:$B$166,0),11)),"",INDEX($A$39:$T$166,MATCH($B284,$B$39:$B$166,0),11))</f>
        <v>0</v>
      </c>
      <c r="L284" s="9">
        <f>IF(ISNA(INDEX($A$39:$T$166,MATCH($B284,$B$39:$B$166,0),12)),"",INDEX($A$39:$T$166,MATCH($B284,$B$39:$B$166,0),12))</f>
        <v>2</v>
      </c>
      <c r="M284" s="9">
        <f>IF(ISNA(INDEX($A$39:$T$166,MATCH($B284,$B$39:$B$166,0),13)),"",INDEX($A$39:$T$166,MATCH($B284,$B$39:$B$166,0),13))</f>
        <v>0</v>
      </c>
      <c r="N284" s="9">
        <f>IF(ISNA(INDEX($A$39:$T$166,MATCH($B284,$B$39:$B$166,0),14)),"",INDEX($A$39:$T$166,MATCH($B284,$B$39:$B$166,0),14))</f>
        <v>2</v>
      </c>
      <c r="O284" s="9">
        <f>IF(ISNA(INDEX($A$39:$T$166,MATCH($B284,$B$39:$B$166,0),15)),"",INDEX($A$39:$T$166,MATCH($B284,$B$39:$B$166,0),15))</f>
        <v>2</v>
      </c>
      <c r="P284" s="9">
        <f>IF(ISNA(INDEX($A$39:$T$166,MATCH($B284,$B$39:$B$166,0),16)),"",INDEX($A$39:$T$166,MATCH($B284,$B$39:$B$166,0),16))</f>
        <v>4</v>
      </c>
      <c r="Q284" s="15">
        <f>IF(ISNA(INDEX($A$39:$T$166,MATCH($B284,$B$39:$B$166,0),17)),"",INDEX($A$39:$T$166,MATCH($B284,$B$39:$B$166,0),17))</f>
        <v>0</v>
      </c>
      <c r="R284" s="15">
        <f>IF(ISNA(INDEX($A$39:$T$166,MATCH($B284,$B$39:$B$166,0),18)),"",INDEX($A$39:$T$166,MATCH($B284,$B$39:$B$166,0),18))</f>
        <v>0</v>
      </c>
      <c r="S284" s="15" t="str">
        <f>IF(ISNA(INDEX($A$39:$T$166,MATCH($B284,$B$39:$B$166,0),19)),"",INDEX($A$39:$T$166,MATCH($B284,$B$39:$B$166,0),19))</f>
        <v>VP</v>
      </c>
      <c r="T284" s="15" t="str">
        <f>IF(ISNA(INDEX($A$39:$T$166,MATCH($B284,$B$39:$B$166,0),20)),"",INDEX($A$39:$T$166,MATCH($B284,$B$39:$B$166,0),20))</f>
        <v>DC</v>
      </c>
      <c r="U284"/>
      <c r="V284"/>
      <c r="W284"/>
      <c r="X284"/>
      <c r="Y284"/>
      <c r="Z284"/>
    </row>
    <row r="285" spans="1:26" ht="19.7" customHeight="1" x14ac:dyDescent="0.25">
      <c r="A285" s="18" t="str">
        <f>IF(ISNA(INDEX($A$39:$T$166,MATCH($B285,$B$39:$B$166,0),1)),"",INDEX($A$39:$T$166,MATCH($B285,$B$39:$B$166,0),1))</f>
        <v>**</v>
      </c>
      <c r="B285" s="199" t="s">
        <v>253</v>
      </c>
      <c r="C285" s="200"/>
      <c r="D285" s="200"/>
      <c r="E285" s="200"/>
      <c r="F285" s="200"/>
      <c r="G285" s="200"/>
      <c r="H285" s="200"/>
      <c r="I285" s="201"/>
      <c r="J285" s="9">
        <f>IF(ISNA(INDEX($A$39:$T$166,MATCH($B285,$B$39:$B$166,0),10)),"",INDEX($A$39:$T$166,MATCH($B285,$B$39:$B$166,0),10))</f>
        <v>3</v>
      </c>
      <c r="K285" s="9">
        <f>IF(ISNA(INDEX($A$39:$T$166,MATCH($B285,$B$39:$B$166,0),11)),"",INDEX($A$39:$T$166,MATCH($B285,$B$39:$B$166,0),11))</f>
        <v>0</v>
      </c>
      <c r="L285" s="9">
        <f>IF(ISNA(INDEX($A$39:$T$166,MATCH($B285,$B$39:$B$166,0),12)),"",INDEX($A$39:$T$166,MATCH($B285,$B$39:$B$166,0),12))</f>
        <v>2</v>
      </c>
      <c r="M285" s="9">
        <f>IF(ISNA(INDEX($A$39:$T$166,MATCH($B285,$B$39:$B$166,0),13)),"",INDEX($A$39:$T$166,MATCH($B285,$B$39:$B$166,0),13))</f>
        <v>0</v>
      </c>
      <c r="N285" s="9">
        <f>IF(ISNA(INDEX($A$39:$T$166,MATCH($B285,$B$39:$B$166,0),14)),"",INDEX($A$39:$T$166,MATCH($B285,$B$39:$B$166,0),14))</f>
        <v>2</v>
      </c>
      <c r="O285" s="9">
        <f>IF(ISNA(INDEX($A$39:$T$166,MATCH($B285,$B$39:$B$166,0),15)),"",INDEX($A$39:$T$166,MATCH($B285,$B$39:$B$166,0),15))</f>
        <v>3</v>
      </c>
      <c r="P285" s="9">
        <f>IF(ISNA(INDEX($A$39:$T$166,MATCH($B285,$B$39:$B$166,0),16)),"",INDEX($A$39:$T$166,MATCH($B285,$B$39:$B$166,0),16))</f>
        <v>5</v>
      </c>
      <c r="Q285" s="15">
        <f>IF(ISNA(INDEX($A$39:$T$166,MATCH($B285,$B$39:$B$166,0),17)),"",INDEX($A$39:$T$166,MATCH($B285,$B$39:$B$166,0),17))</f>
        <v>0</v>
      </c>
      <c r="R285" s="15" t="str">
        <f>IF(ISNA(INDEX($A$39:$T$166,MATCH($B285,$B$39:$B$166,0),18)),"",INDEX($A$39:$T$166,MATCH($B285,$B$39:$B$166,0),18))</f>
        <v>C</v>
      </c>
      <c r="S285" s="15">
        <f>IF(ISNA(INDEX($A$39:$T$166,MATCH($B285,$B$39:$B$166,0),19)),"",INDEX($A$39:$T$166,MATCH($B285,$B$39:$B$166,0),19))</f>
        <v>0</v>
      </c>
      <c r="T285" s="15" t="str">
        <f>IF(ISNA(INDEX($A$39:$T$166,MATCH($B285,$B$39:$B$166,0),20)),"",INDEX($A$39:$T$166,MATCH($B285,$B$39:$B$166,0),20))</f>
        <v>DC</v>
      </c>
      <c r="U285"/>
      <c r="V285"/>
      <c r="W285"/>
      <c r="X285"/>
      <c r="Y285"/>
      <c r="Z285"/>
    </row>
    <row r="286" spans="1:26" ht="19.7" customHeight="1" x14ac:dyDescent="0.25">
      <c r="A286" s="18" t="str">
        <f>IF(ISNA(INDEX($A$39:$T$166,MATCH($B286,$B$39:$B$166,0),1)),"",INDEX($A$39:$T$166,MATCH($B286,$B$39:$B$166,0),1))</f>
        <v>YLU0012</v>
      </c>
      <c r="B286" s="199" t="s">
        <v>254</v>
      </c>
      <c r="C286" s="200"/>
      <c r="D286" s="200"/>
      <c r="E286" s="200"/>
      <c r="F286" s="200"/>
      <c r="G286" s="200"/>
      <c r="H286" s="200"/>
      <c r="I286" s="201"/>
      <c r="J286" s="9">
        <f>IF(ISNA(INDEX($A$39:$T$166,MATCH($B286,$B$39:$B$166,0),10)),"",INDEX($A$39:$T$166,MATCH($B286,$B$39:$B$166,0),10))</f>
        <v>2</v>
      </c>
      <c r="K286" s="9">
        <f>IF(ISNA(INDEX($A$39:$T$166,MATCH($B286,$B$39:$B$166,0),11)),"",INDEX($A$39:$T$166,MATCH($B286,$B$39:$B$166,0),11))</f>
        <v>0</v>
      </c>
      <c r="L286" s="9">
        <f>IF(ISNA(INDEX($A$39:$T$166,MATCH($B286,$B$39:$B$166,0),12)),"",INDEX($A$39:$T$166,MATCH($B286,$B$39:$B$166,0),12))</f>
        <v>2</v>
      </c>
      <c r="M286" s="9">
        <f>IF(ISNA(INDEX($A$39:$T$166,MATCH($B286,$B$39:$B$166,0),13)),"",INDEX($A$39:$T$166,MATCH($B286,$B$39:$B$166,0),13))</f>
        <v>0</v>
      </c>
      <c r="N286" s="9">
        <f>IF(ISNA(INDEX($A$39:$T$166,MATCH($B286,$B$39:$B$166,0),14)),"",INDEX($A$39:$T$166,MATCH($B286,$B$39:$B$166,0),14))</f>
        <v>2</v>
      </c>
      <c r="O286" s="9">
        <f>IF(ISNA(INDEX($A$39:$T$166,MATCH($B286,$B$39:$B$166,0),15)),"",INDEX($A$39:$T$166,MATCH($B286,$B$39:$B$166,0),15))</f>
        <v>2</v>
      </c>
      <c r="P286" s="9">
        <f>IF(ISNA(INDEX($A$39:$T$166,MATCH($B286,$B$39:$B$166,0),16)),"",INDEX($A$39:$T$166,MATCH($B286,$B$39:$B$166,0),16))</f>
        <v>4</v>
      </c>
      <c r="Q286" s="15">
        <f>IF(ISNA(INDEX($A$39:$T$166,MATCH($B286,$B$39:$B$166,0),17)),"",INDEX($A$39:$T$166,MATCH($B286,$B$39:$B$166,0),17))</f>
        <v>0</v>
      </c>
      <c r="R286" s="15">
        <f>IF(ISNA(INDEX($A$39:$T$166,MATCH($B286,$B$39:$B$166,0),18)),"",INDEX($A$39:$T$166,MATCH($B286,$B$39:$B$166,0),18))</f>
        <v>0</v>
      </c>
      <c r="S286" s="15" t="str">
        <f>IF(ISNA(INDEX($A$39:$T$166,MATCH($B286,$B$39:$B$166,0),19)),"",INDEX($A$39:$T$166,MATCH($B286,$B$39:$B$166,0),19))</f>
        <v>VP</v>
      </c>
      <c r="T286" s="15" t="str">
        <f>IF(ISNA(INDEX($A$39:$T$166,MATCH($B286,$B$39:$B$166,0),20)),"",INDEX($A$39:$T$166,MATCH($B286,$B$39:$B$166,0),20))</f>
        <v>DC</v>
      </c>
      <c r="U286"/>
      <c r="V286"/>
      <c r="W286"/>
      <c r="X286"/>
      <c r="Y286"/>
      <c r="Z286"/>
    </row>
    <row r="287" spans="1:26" x14ac:dyDescent="0.2">
      <c r="A287" s="202" t="s">
        <v>124</v>
      </c>
      <c r="B287" s="202"/>
      <c r="C287" s="202"/>
      <c r="D287" s="202"/>
      <c r="E287" s="202"/>
      <c r="F287" s="202"/>
      <c r="G287" s="202"/>
      <c r="H287" s="202"/>
      <c r="I287" s="202"/>
      <c r="J287" s="83">
        <f>SUM(J283:J286)</f>
        <v>10</v>
      </c>
      <c r="K287" s="83">
        <f t="shared" ref="K287:P287" si="84">SUM(K283:K286)</f>
        <v>0</v>
      </c>
      <c r="L287" s="83">
        <f t="shared" si="84"/>
        <v>8</v>
      </c>
      <c r="M287" s="83">
        <f t="shared" si="84"/>
        <v>0</v>
      </c>
      <c r="N287" s="83">
        <f t="shared" si="84"/>
        <v>8</v>
      </c>
      <c r="O287" s="83">
        <f t="shared" si="84"/>
        <v>10</v>
      </c>
      <c r="P287" s="83">
        <f t="shared" si="84"/>
        <v>18</v>
      </c>
      <c r="Q287" s="84">
        <f>COUNTIF(Q283:Q286,"E")</f>
        <v>0</v>
      </c>
      <c r="R287" s="84">
        <f>COUNTIF(R283:R286,"C")</f>
        <v>2</v>
      </c>
      <c r="S287" s="84">
        <f>COUNTIF(S283:S286,"VP")</f>
        <v>2</v>
      </c>
      <c r="T287" s="84">
        <f>COUNTA(T283:T286)</f>
        <v>4</v>
      </c>
      <c r="U287" s="323"/>
      <c r="V287" s="323"/>
      <c r="W287" s="323"/>
      <c r="X287" s="323"/>
    </row>
    <row r="288" spans="1:26" x14ac:dyDescent="0.2">
      <c r="A288" s="203" t="s">
        <v>50</v>
      </c>
      <c r="B288" s="204"/>
      <c r="C288" s="204"/>
      <c r="D288" s="204"/>
      <c r="E288" s="204"/>
      <c r="F288" s="204"/>
      <c r="G288" s="204"/>
      <c r="H288" s="204"/>
      <c r="I288" s="204"/>
      <c r="J288" s="205"/>
      <c r="K288" s="11">
        <f>K287*14</f>
        <v>0</v>
      </c>
      <c r="L288" s="73">
        <f t="shared" ref="L288:P288" si="85">L287*14</f>
        <v>112</v>
      </c>
      <c r="M288" s="73">
        <f t="shared" si="85"/>
        <v>0</v>
      </c>
      <c r="N288" s="73">
        <f t="shared" si="85"/>
        <v>112</v>
      </c>
      <c r="O288" s="73">
        <f t="shared" si="85"/>
        <v>140</v>
      </c>
      <c r="P288" s="73">
        <f t="shared" si="85"/>
        <v>252</v>
      </c>
      <c r="Q288" s="216"/>
      <c r="R288" s="217"/>
      <c r="S288" s="217"/>
      <c r="T288" s="218"/>
      <c r="U288" s="324" t="s">
        <v>96</v>
      </c>
      <c r="V288" s="325"/>
      <c r="W288" s="324" t="s">
        <v>97</v>
      </c>
      <c r="X288" s="325"/>
    </row>
    <row r="289" spans="1:26" x14ac:dyDescent="0.2">
      <c r="A289" s="206"/>
      <c r="B289" s="207"/>
      <c r="C289" s="207"/>
      <c r="D289" s="207"/>
      <c r="E289" s="207"/>
      <c r="F289" s="207"/>
      <c r="G289" s="207"/>
      <c r="H289" s="207"/>
      <c r="I289" s="207"/>
      <c r="J289" s="208"/>
      <c r="K289" s="225">
        <f>SUM(K288:M288)</f>
        <v>112</v>
      </c>
      <c r="L289" s="226"/>
      <c r="M289" s="227"/>
      <c r="N289" s="225">
        <f>SUM(N288:O288)</f>
        <v>252</v>
      </c>
      <c r="O289" s="226"/>
      <c r="P289" s="227"/>
      <c r="Q289" s="219"/>
      <c r="R289" s="220"/>
      <c r="S289" s="220"/>
      <c r="T289" s="221"/>
      <c r="U289" s="326"/>
      <c r="V289" s="327"/>
      <c r="W289" s="326"/>
      <c r="X289" s="327"/>
    </row>
    <row r="290" spans="1:26" x14ac:dyDescent="0.2">
      <c r="A290" s="209" t="s">
        <v>90</v>
      </c>
      <c r="B290" s="210"/>
      <c r="C290" s="210"/>
      <c r="D290" s="210"/>
      <c r="E290" s="210"/>
      <c r="F290" s="210"/>
      <c r="G290" s="210"/>
      <c r="H290" s="210"/>
      <c r="I290" s="210"/>
      <c r="J290" s="211"/>
      <c r="K290" s="212">
        <f>T287/SUM(T52,T70,T88,T105,T120,T133)</f>
        <v>8.8888888888888892E-2</v>
      </c>
      <c r="L290" s="213"/>
      <c r="M290" s="213"/>
      <c r="N290" s="213"/>
      <c r="O290" s="213"/>
      <c r="P290" s="213"/>
      <c r="Q290" s="213"/>
      <c r="R290" s="213"/>
      <c r="S290" s="213"/>
      <c r="T290" s="214"/>
      <c r="U290" s="140">
        <f>K216+K233+K275+K290</f>
        <v>1</v>
      </c>
      <c r="V290" s="141"/>
      <c r="W290" s="140">
        <f>K216+K275+K290</f>
        <v>0.8666666666666667</v>
      </c>
      <c r="X290" s="141"/>
      <c r="Y290" s="161" t="s">
        <v>98</v>
      </c>
      <c r="Z290" s="162"/>
    </row>
    <row r="291" spans="1:26" x14ac:dyDescent="0.2">
      <c r="A291" s="160" t="s">
        <v>91</v>
      </c>
      <c r="B291" s="160"/>
      <c r="C291" s="160"/>
      <c r="D291" s="160"/>
      <c r="E291" s="160"/>
      <c r="F291" s="160"/>
      <c r="G291" s="160"/>
      <c r="H291" s="160"/>
      <c r="I291" s="160"/>
      <c r="J291" s="160"/>
      <c r="K291" s="212">
        <f>K289/(SUM(N52,N70,N88,N105,N120)*14+N133*12)</f>
        <v>5.484818805093046E-2</v>
      </c>
      <c r="L291" s="213"/>
      <c r="M291" s="213"/>
      <c r="N291" s="213"/>
      <c r="O291" s="213"/>
      <c r="P291" s="213"/>
      <c r="Q291" s="213"/>
      <c r="R291" s="213"/>
      <c r="S291" s="213"/>
      <c r="T291" s="214"/>
      <c r="U291" s="140">
        <f>K217+K234+K276+K291</f>
        <v>1</v>
      </c>
      <c r="V291" s="141"/>
      <c r="W291" s="140">
        <f>K217+K276+K291</f>
        <v>0.89030362389813911</v>
      </c>
      <c r="X291" s="141"/>
      <c r="Y291" s="161" t="s">
        <v>99</v>
      </c>
      <c r="Z291" s="162"/>
    </row>
    <row r="292" spans="1:26" x14ac:dyDescent="0.2">
      <c r="U292" s="142" t="str">
        <f>IF(U290=100%,"Corect",IF(U290&gt;100%,"Ați dublat unele discipline","Ați pierdut unele discipline"))</f>
        <v>Corect</v>
      </c>
      <c r="V292" s="143"/>
      <c r="W292" s="142" t="str">
        <f>IF(W290=100%,"Corect",IF(W290&gt;100%,"Ați dublat unele discipline","Ați pierdut unele discipline"))</f>
        <v>Ați pierdut unele discipline</v>
      </c>
      <c r="X292" s="143"/>
    </row>
    <row r="293" spans="1:26" x14ac:dyDescent="0.2">
      <c r="U293" s="142" t="str">
        <f>IF(U291=100%,"Corect",IF(U291&gt;100%,"Ați dublat unele discipline","Ați pierdut unele discipline"))</f>
        <v>Corect</v>
      </c>
      <c r="V293" s="143"/>
      <c r="W293" s="142" t="str">
        <f>IF(W291=100%,"Corect",IF(W291&gt;100%,"Ați dublat unele discipline","Ați pierdut unele discipline"))</f>
        <v>Ați pierdut unele discipline</v>
      </c>
      <c r="X293" s="143"/>
    </row>
    <row r="294" spans="1:26" x14ac:dyDescent="0.2">
      <c r="U294" s="187" t="s">
        <v>126</v>
      </c>
      <c r="V294" s="187"/>
      <c r="W294" s="187"/>
      <c r="X294" s="187"/>
      <c r="Y294" s="187"/>
      <c r="Z294" s="187"/>
    </row>
    <row r="295" spans="1:26" x14ac:dyDescent="0.2">
      <c r="A295" s="113" t="s">
        <v>71</v>
      </c>
      <c r="B295" s="113"/>
      <c r="C295" s="113"/>
      <c r="D295" s="113"/>
      <c r="E295" s="113"/>
      <c r="F295" s="113"/>
      <c r="G295" s="113"/>
      <c r="H295" s="113"/>
      <c r="I295" s="113"/>
      <c r="J295" s="113"/>
      <c r="K295" s="113"/>
      <c r="L295" s="113"/>
      <c r="M295" s="113"/>
      <c r="N295" s="113"/>
      <c r="O295" s="113"/>
      <c r="P295" s="113"/>
      <c r="Q295" s="113"/>
      <c r="R295" s="113"/>
      <c r="S295" s="113"/>
      <c r="T295" s="113"/>
      <c r="U295" s="187"/>
      <c r="V295" s="187"/>
      <c r="W295" s="187"/>
      <c r="X295" s="187"/>
      <c r="Y295" s="187"/>
      <c r="Z295" s="187"/>
    </row>
    <row r="296" spans="1:26" x14ac:dyDescent="0.2">
      <c r="A296" s="340" t="s">
        <v>29</v>
      </c>
      <c r="B296" s="150" t="s">
        <v>60</v>
      </c>
      <c r="C296" s="151"/>
      <c r="D296" s="151"/>
      <c r="E296" s="151"/>
      <c r="F296" s="151"/>
      <c r="G296" s="152"/>
      <c r="H296" s="150" t="s">
        <v>63</v>
      </c>
      <c r="I296" s="152"/>
      <c r="J296" s="196" t="s">
        <v>64</v>
      </c>
      <c r="K296" s="197"/>
      <c r="L296" s="197"/>
      <c r="M296" s="197"/>
      <c r="N296" s="197"/>
      <c r="O296" s="198"/>
      <c r="P296" s="150" t="s">
        <v>49</v>
      </c>
      <c r="Q296" s="152"/>
      <c r="R296" s="158" t="s">
        <v>65</v>
      </c>
      <c r="S296" s="158"/>
      <c r="T296" s="158"/>
      <c r="U296" s="187"/>
      <c r="V296" s="187"/>
      <c r="W296" s="187"/>
      <c r="X296" s="187"/>
      <c r="Y296" s="187"/>
      <c r="Z296" s="187"/>
    </row>
    <row r="297" spans="1:26" x14ac:dyDescent="0.2">
      <c r="A297" s="341"/>
      <c r="B297" s="153"/>
      <c r="C297" s="154"/>
      <c r="D297" s="154"/>
      <c r="E297" s="154"/>
      <c r="F297" s="154"/>
      <c r="G297" s="155"/>
      <c r="H297" s="153"/>
      <c r="I297" s="155"/>
      <c r="J297" s="196" t="s">
        <v>36</v>
      </c>
      <c r="K297" s="198"/>
      <c r="L297" s="196" t="s">
        <v>7</v>
      </c>
      <c r="M297" s="198"/>
      <c r="N297" s="196" t="s">
        <v>33</v>
      </c>
      <c r="O297" s="198"/>
      <c r="P297" s="153"/>
      <c r="Q297" s="155"/>
      <c r="R297" s="16" t="s">
        <v>66</v>
      </c>
      <c r="S297" s="16" t="s">
        <v>67</v>
      </c>
      <c r="T297" s="16" t="s">
        <v>68</v>
      </c>
    </row>
    <row r="298" spans="1:26" x14ac:dyDescent="0.2">
      <c r="A298" s="16">
        <v>1</v>
      </c>
      <c r="B298" s="196" t="s">
        <v>61</v>
      </c>
      <c r="C298" s="197"/>
      <c r="D298" s="197"/>
      <c r="E298" s="197"/>
      <c r="F298" s="197"/>
      <c r="G298" s="198"/>
      <c r="H298" s="334">
        <f>J298</f>
        <v>1648</v>
      </c>
      <c r="I298" s="335"/>
      <c r="J298" s="336">
        <f>(SUM(N52+N70+N88+N105+N120)*14+N133*12)-J299</f>
        <v>1648</v>
      </c>
      <c r="K298" s="337"/>
      <c r="L298" s="336">
        <f>(SUM(O52+O70+O88+O105+O120)*14+O133*12)-L299</f>
        <v>1940</v>
      </c>
      <c r="M298" s="337"/>
      <c r="N298" s="336">
        <f>(SUM(P52+P70+P88+P105+P120)*14+P133*12)-N299</f>
        <v>3588</v>
      </c>
      <c r="O298" s="337"/>
      <c r="P298" s="330">
        <f>H298/H300</f>
        <v>0.8070519098922625</v>
      </c>
      <c r="Q298" s="331"/>
      <c r="R298" s="8">
        <f>J52+J70-R299</f>
        <v>60</v>
      </c>
      <c r="S298" s="8">
        <f>J88+J105-S299</f>
        <v>44</v>
      </c>
      <c r="T298" s="8">
        <f>J120+J133-T299</f>
        <v>42</v>
      </c>
      <c r="U298" s="94" t="str">
        <f>IF(N299=P163,"Corect","Nu corespunde cu tabelul de opționale")</f>
        <v>Corect</v>
      </c>
      <c r="V298" s="94"/>
      <c r="W298" s="94"/>
      <c r="X298" s="94"/>
    </row>
    <row r="299" spans="1:26" x14ac:dyDescent="0.2">
      <c r="A299" s="16">
        <v>2</v>
      </c>
      <c r="B299" s="196" t="s">
        <v>62</v>
      </c>
      <c r="C299" s="197"/>
      <c r="D299" s="197"/>
      <c r="E299" s="197"/>
      <c r="F299" s="197"/>
      <c r="G299" s="198"/>
      <c r="H299" s="334">
        <f>J299</f>
        <v>394</v>
      </c>
      <c r="I299" s="335"/>
      <c r="J299" s="194">
        <f>N163</f>
        <v>394</v>
      </c>
      <c r="K299" s="195"/>
      <c r="L299" s="194">
        <f>O163</f>
        <v>532</v>
      </c>
      <c r="M299" s="195"/>
      <c r="N299" s="332">
        <f>SUM(J299:M299)</f>
        <v>926</v>
      </c>
      <c r="O299" s="333"/>
      <c r="P299" s="330">
        <f>H299/H300</f>
        <v>0.1929480901077375</v>
      </c>
      <c r="Q299" s="331"/>
      <c r="R299" s="7">
        <v>4</v>
      </c>
      <c r="S299" s="7">
        <v>16</v>
      </c>
      <c r="T299" s="7">
        <v>18</v>
      </c>
    </row>
    <row r="300" spans="1:26" x14ac:dyDescent="0.2">
      <c r="A300" s="196" t="s">
        <v>27</v>
      </c>
      <c r="B300" s="197"/>
      <c r="C300" s="197"/>
      <c r="D300" s="197"/>
      <c r="E300" s="197"/>
      <c r="F300" s="197"/>
      <c r="G300" s="198"/>
      <c r="H300" s="196">
        <f>SUM(H298:I299)</f>
        <v>2042</v>
      </c>
      <c r="I300" s="198"/>
      <c r="J300" s="196">
        <f>SUM(J298:K299)</f>
        <v>2042</v>
      </c>
      <c r="K300" s="198"/>
      <c r="L300" s="134">
        <f>SUM(L298:M299)</f>
        <v>2472</v>
      </c>
      <c r="M300" s="136"/>
      <c r="N300" s="134">
        <f>SUM(N298:O299)</f>
        <v>4514</v>
      </c>
      <c r="O300" s="136"/>
      <c r="P300" s="328">
        <f>SUM(P298:Q299)</f>
        <v>1</v>
      </c>
      <c r="Q300" s="329"/>
      <c r="R300" s="10">
        <f>SUM(R298:R299)</f>
        <v>64</v>
      </c>
      <c r="S300" s="10">
        <f>SUM(S298:S299)</f>
        <v>60</v>
      </c>
      <c r="T300" s="10">
        <f>SUM(T298:T299)</f>
        <v>60</v>
      </c>
    </row>
    <row r="301" spans="1:26" x14ac:dyDescent="0.2">
      <c r="A301" s="39"/>
      <c r="B301" s="39"/>
      <c r="C301" s="39"/>
      <c r="D301" s="39"/>
      <c r="E301" s="39"/>
      <c r="F301" s="39"/>
      <c r="G301" s="39"/>
      <c r="H301" s="39"/>
      <c r="I301" s="39"/>
      <c r="J301" s="39"/>
      <c r="K301" s="39"/>
      <c r="L301" s="29"/>
      <c r="M301" s="29"/>
      <c r="N301" s="29"/>
      <c r="O301" s="29"/>
      <c r="P301" s="40"/>
      <c r="Q301" s="40"/>
      <c r="R301" s="29"/>
      <c r="S301" s="29"/>
      <c r="T301" s="29"/>
    </row>
    <row r="302" spans="1:26" x14ac:dyDescent="0.2">
      <c r="A302" s="239" t="s">
        <v>83</v>
      </c>
      <c r="B302" s="239"/>
      <c r="C302" s="239"/>
      <c r="D302" s="239"/>
      <c r="E302" s="239"/>
      <c r="F302" s="239"/>
      <c r="G302" s="239"/>
      <c r="H302" s="239"/>
      <c r="I302" s="239"/>
      <c r="J302" s="239"/>
      <c r="K302" s="239"/>
      <c r="L302" s="239"/>
      <c r="M302" s="239"/>
      <c r="N302" s="239"/>
      <c r="O302" s="239"/>
      <c r="P302" s="239"/>
      <c r="Q302" s="239"/>
      <c r="R302" s="239"/>
      <c r="S302" s="239"/>
      <c r="T302" s="239"/>
    </row>
    <row r="303" spans="1:26" ht="9.75" customHeight="1" x14ac:dyDescent="0.2"/>
    <row r="304" spans="1:26" s="74" customFormat="1" ht="20.25" customHeight="1" x14ac:dyDescent="0.2">
      <c r="A304" s="192" t="s">
        <v>74</v>
      </c>
      <c r="B304" s="192"/>
      <c r="C304" s="192"/>
      <c r="D304" s="192"/>
      <c r="E304" s="192"/>
      <c r="F304" s="192"/>
      <c r="G304" s="192"/>
      <c r="H304" s="192"/>
      <c r="I304" s="192"/>
      <c r="J304" s="192"/>
      <c r="K304" s="192"/>
      <c r="L304" s="192"/>
      <c r="M304" s="192"/>
      <c r="N304" s="192"/>
      <c r="O304" s="192"/>
      <c r="P304" s="192"/>
      <c r="Q304" s="192"/>
      <c r="R304" s="192"/>
      <c r="S304" s="192"/>
      <c r="T304" s="192"/>
      <c r="U304" s="190" t="s">
        <v>111</v>
      </c>
      <c r="V304" s="190"/>
      <c r="W304" s="190"/>
      <c r="X304" s="190"/>
      <c r="Y304" s="190"/>
    </row>
    <row r="305" spans="1:47" x14ac:dyDescent="0.2">
      <c r="A305" s="131" t="s">
        <v>29</v>
      </c>
      <c r="B305" s="118" t="s">
        <v>28</v>
      </c>
      <c r="C305" s="119"/>
      <c r="D305" s="119"/>
      <c r="E305" s="119"/>
      <c r="F305" s="119"/>
      <c r="G305" s="119"/>
      <c r="H305" s="119"/>
      <c r="I305" s="120"/>
      <c r="J305" s="137" t="s">
        <v>40</v>
      </c>
      <c r="K305" s="95" t="s">
        <v>26</v>
      </c>
      <c r="L305" s="96"/>
      <c r="M305" s="97"/>
      <c r="N305" s="95" t="s">
        <v>41</v>
      </c>
      <c r="O305" s="96"/>
      <c r="P305" s="97"/>
      <c r="Q305" s="95" t="s">
        <v>25</v>
      </c>
      <c r="R305" s="96"/>
      <c r="S305" s="97"/>
      <c r="T305" s="130" t="s">
        <v>24</v>
      </c>
      <c r="U305" s="190"/>
      <c r="V305" s="190"/>
      <c r="W305" s="190"/>
      <c r="X305" s="190"/>
      <c r="Y305" s="190"/>
    </row>
    <row r="306" spans="1:47" x14ac:dyDescent="0.2">
      <c r="A306" s="132"/>
      <c r="B306" s="121"/>
      <c r="C306" s="122"/>
      <c r="D306" s="122"/>
      <c r="E306" s="122"/>
      <c r="F306" s="122"/>
      <c r="G306" s="122"/>
      <c r="H306" s="122"/>
      <c r="I306" s="123"/>
      <c r="J306" s="138"/>
      <c r="K306" s="98"/>
      <c r="L306" s="99"/>
      <c r="M306" s="100"/>
      <c r="N306" s="98"/>
      <c r="O306" s="99"/>
      <c r="P306" s="100"/>
      <c r="Q306" s="98"/>
      <c r="R306" s="99"/>
      <c r="S306" s="100"/>
      <c r="T306" s="130"/>
      <c r="U306" s="190"/>
      <c r="V306" s="190"/>
      <c r="W306" s="190"/>
      <c r="X306" s="190"/>
      <c r="Y306" s="190"/>
    </row>
    <row r="307" spans="1:47" x14ac:dyDescent="0.2">
      <c r="A307" s="133"/>
      <c r="B307" s="124"/>
      <c r="C307" s="125"/>
      <c r="D307" s="125"/>
      <c r="E307" s="125"/>
      <c r="F307" s="125"/>
      <c r="G307" s="125"/>
      <c r="H307" s="125"/>
      <c r="I307" s="126"/>
      <c r="J307" s="139"/>
      <c r="K307" s="3" t="s">
        <v>30</v>
      </c>
      <c r="L307" s="3" t="s">
        <v>31</v>
      </c>
      <c r="M307" s="3" t="s">
        <v>32</v>
      </c>
      <c r="N307" s="3" t="s">
        <v>36</v>
      </c>
      <c r="O307" s="3" t="s">
        <v>7</v>
      </c>
      <c r="P307" s="3" t="s">
        <v>33</v>
      </c>
      <c r="Q307" s="3" t="s">
        <v>34</v>
      </c>
      <c r="R307" s="3" t="s">
        <v>30</v>
      </c>
      <c r="S307" s="3" t="s">
        <v>35</v>
      </c>
      <c r="T307" s="130"/>
      <c r="U307" s="190"/>
      <c r="V307" s="190"/>
      <c r="W307" s="190"/>
      <c r="X307" s="190"/>
      <c r="Y307" s="190"/>
    </row>
    <row r="308" spans="1:47" x14ac:dyDescent="0.2">
      <c r="A308" s="191" t="s">
        <v>51</v>
      </c>
      <c r="B308" s="191"/>
      <c r="C308" s="191"/>
      <c r="D308" s="191"/>
      <c r="E308" s="191"/>
      <c r="F308" s="191"/>
      <c r="G308" s="191"/>
      <c r="H308" s="191"/>
      <c r="I308" s="191"/>
      <c r="J308" s="191"/>
      <c r="K308" s="191"/>
      <c r="L308" s="191"/>
      <c r="M308" s="191"/>
      <c r="N308" s="191"/>
      <c r="O308" s="191"/>
      <c r="P308" s="191"/>
      <c r="Q308" s="191"/>
      <c r="R308" s="191"/>
      <c r="S308" s="191"/>
      <c r="T308" s="191"/>
      <c r="U308" s="190"/>
      <c r="V308" s="190"/>
      <c r="W308" s="190"/>
      <c r="X308" s="190"/>
      <c r="Y308" s="190"/>
    </row>
    <row r="309" spans="1:47" s="74" customFormat="1" ht="17.100000000000001" customHeight="1" x14ac:dyDescent="0.2">
      <c r="A309" s="67" t="s">
        <v>75</v>
      </c>
      <c r="B309" s="301" t="s">
        <v>105</v>
      </c>
      <c r="C309" s="301"/>
      <c r="D309" s="301"/>
      <c r="E309" s="301"/>
      <c r="F309" s="301"/>
      <c r="G309" s="301"/>
      <c r="H309" s="301"/>
      <c r="I309" s="301"/>
      <c r="J309" s="21">
        <v>5</v>
      </c>
      <c r="K309" s="21">
        <v>2</v>
      </c>
      <c r="L309" s="21">
        <v>2</v>
      </c>
      <c r="M309" s="21">
        <v>0</v>
      </c>
      <c r="N309" s="22">
        <f>K309+L309+M309</f>
        <v>4</v>
      </c>
      <c r="O309" s="22">
        <f>P309-N309</f>
        <v>5</v>
      </c>
      <c r="P309" s="22">
        <f>ROUND(PRODUCT(J309,25)/14,0)</f>
        <v>9</v>
      </c>
      <c r="Q309" s="21" t="s">
        <v>34</v>
      </c>
      <c r="R309" s="21"/>
      <c r="S309" s="23"/>
      <c r="T309" s="23" t="s">
        <v>84</v>
      </c>
      <c r="U309" s="190"/>
      <c r="V309" s="190"/>
      <c r="W309" s="190"/>
      <c r="X309" s="190"/>
      <c r="Y309" s="190"/>
    </row>
    <row r="310" spans="1:47" ht="15" customHeight="1" x14ac:dyDescent="0.2">
      <c r="A310" s="166" t="s">
        <v>52</v>
      </c>
      <c r="B310" s="167"/>
      <c r="C310" s="167"/>
      <c r="D310" s="167"/>
      <c r="E310" s="167"/>
      <c r="F310" s="167"/>
      <c r="G310" s="167"/>
      <c r="H310" s="167"/>
      <c r="I310" s="167"/>
      <c r="J310" s="167"/>
      <c r="K310" s="167"/>
      <c r="L310" s="167"/>
      <c r="M310" s="167"/>
      <c r="N310" s="167"/>
      <c r="O310" s="167"/>
      <c r="P310" s="167"/>
      <c r="Q310" s="167"/>
      <c r="R310" s="167"/>
      <c r="S310" s="167"/>
      <c r="T310" s="168"/>
      <c r="U310" s="190"/>
      <c r="V310" s="190"/>
      <c r="W310" s="190"/>
      <c r="X310" s="190"/>
      <c r="Y310" s="190"/>
    </row>
    <row r="311" spans="1:47" ht="15" customHeight="1" x14ac:dyDescent="0.2">
      <c r="A311" s="171" t="s">
        <v>76</v>
      </c>
      <c r="B311" s="314" t="s">
        <v>106</v>
      </c>
      <c r="C311" s="315"/>
      <c r="D311" s="315"/>
      <c r="E311" s="315"/>
      <c r="F311" s="315"/>
      <c r="G311" s="315"/>
      <c r="H311" s="315"/>
      <c r="I311" s="316"/>
      <c r="J311" s="175">
        <v>5</v>
      </c>
      <c r="K311" s="175">
        <v>2</v>
      </c>
      <c r="L311" s="175">
        <v>2</v>
      </c>
      <c r="M311" s="175">
        <v>0</v>
      </c>
      <c r="N311" s="177">
        <f>K311+L311+M311</f>
        <v>4</v>
      </c>
      <c r="O311" s="177">
        <f>P311-N311</f>
        <v>5</v>
      </c>
      <c r="P311" s="177">
        <f>ROUND(PRODUCT(J311,25)/14,0)</f>
        <v>9</v>
      </c>
      <c r="Q311" s="175" t="s">
        <v>34</v>
      </c>
      <c r="R311" s="179"/>
      <c r="S311" s="179"/>
      <c r="T311" s="169" t="s">
        <v>84</v>
      </c>
      <c r="U311" s="190"/>
      <c r="V311" s="190"/>
      <c r="W311" s="190"/>
      <c r="X311" s="190"/>
      <c r="Y311" s="190"/>
    </row>
    <row r="312" spans="1:47" x14ac:dyDescent="0.2">
      <c r="A312" s="193"/>
      <c r="B312" s="317"/>
      <c r="C312" s="318"/>
      <c r="D312" s="318"/>
      <c r="E312" s="318"/>
      <c r="F312" s="318"/>
      <c r="G312" s="318"/>
      <c r="H312" s="318"/>
      <c r="I312" s="319"/>
      <c r="J312" s="299"/>
      <c r="K312" s="299"/>
      <c r="L312" s="299"/>
      <c r="M312" s="299"/>
      <c r="N312" s="298"/>
      <c r="O312" s="298"/>
      <c r="P312" s="298"/>
      <c r="Q312" s="299"/>
      <c r="R312" s="300"/>
      <c r="S312" s="300"/>
      <c r="T312" s="188"/>
      <c r="U312" s="190"/>
      <c r="V312" s="190"/>
      <c r="W312" s="190"/>
      <c r="X312" s="190"/>
      <c r="Y312" s="190"/>
    </row>
    <row r="313" spans="1:47" x14ac:dyDescent="0.2">
      <c r="A313" s="193"/>
      <c r="B313" s="317"/>
      <c r="C313" s="318"/>
      <c r="D313" s="318"/>
      <c r="E313" s="318"/>
      <c r="F313" s="318"/>
      <c r="G313" s="318"/>
      <c r="H313" s="318"/>
      <c r="I313" s="319"/>
      <c r="J313" s="299"/>
      <c r="K313" s="299"/>
      <c r="L313" s="299"/>
      <c r="M313" s="299"/>
      <c r="N313" s="298"/>
      <c r="O313" s="298"/>
      <c r="P313" s="298"/>
      <c r="Q313" s="299"/>
      <c r="R313" s="300"/>
      <c r="S313" s="300"/>
      <c r="T313" s="188"/>
      <c r="U313" s="190"/>
      <c r="V313" s="190"/>
      <c r="W313" s="190"/>
      <c r="X313" s="190"/>
      <c r="Y313" s="190"/>
    </row>
    <row r="314" spans="1:47" x14ac:dyDescent="0.2">
      <c r="A314" s="172"/>
      <c r="B314" s="320"/>
      <c r="C314" s="321"/>
      <c r="D314" s="321"/>
      <c r="E314" s="321"/>
      <c r="F314" s="321"/>
      <c r="G314" s="321"/>
      <c r="H314" s="321"/>
      <c r="I314" s="322"/>
      <c r="J314" s="176"/>
      <c r="K314" s="176"/>
      <c r="L314" s="176"/>
      <c r="M314" s="176"/>
      <c r="N314" s="178"/>
      <c r="O314" s="178"/>
      <c r="P314" s="178"/>
      <c r="Q314" s="176"/>
      <c r="R314" s="180"/>
      <c r="S314" s="180"/>
      <c r="T314" s="170"/>
    </row>
    <row r="315" spans="1:47" s="50" customFormat="1" ht="15" customHeight="1" x14ac:dyDescent="0.2">
      <c r="A315" s="166" t="s">
        <v>53</v>
      </c>
      <c r="B315" s="167"/>
      <c r="C315" s="167"/>
      <c r="D315" s="167"/>
      <c r="E315" s="167"/>
      <c r="F315" s="167"/>
      <c r="G315" s="167"/>
      <c r="H315" s="167"/>
      <c r="I315" s="167"/>
      <c r="J315" s="167"/>
      <c r="K315" s="167"/>
      <c r="L315" s="167"/>
      <c r="M315" s="167"/>
      <c r="N315" s="167"/>
      <c r="O315" s="167"/>
      <c r="P315" s="167"/>
      <c r="Q315" s="167"/>
      <c r="R315" s="167"/>
      <c r="S315" s="167"/>
      <c r="T315" s="168"/>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row>
    <row r="316" spans="1:47" s="50" customFormat="1" x14ac:dyDescent="0.2">
      <c r="A316" s="306" t="s">
        <v>77</v>
      </c>
      <c r="B316" s="307" t="s">
        <v>112</v>
      </c>
      <c r="C316" s="307"/>
      <c r="D316" s="307"/>
      <c r="E316" s="307"/>
      <c r="F316" s="307"/>
      <c r="G316" s="307"/>
      <c r="H316" s="307"/>
      <c r="I316" s="307"/>
      <c r="J316" s="175">
        <v>5</v>
      </c>
      <c r="K316" s="175">
        <v>2</v>
      </c>
      <c r="L316" s="175">
        <v>2</v>
      </c>
      <c r="M316" s="175">
        <v>0</v>
      </c>
      <c r="N316" s="177">
        <f>K316+L316+M316</f>
        <v>4</v>
      </c>
      <c r="O316" s="177">
        <f>P316-N316</f>
        <v>5</v>
      </c>
      <c r="P316" s="177">
        <f>ROUND(PRODUCT(J316,25)/14,0)</f>
        <v>9</v>
      </c>
      <c r="Q316" s="175" t="s">
        <v>34</v>
      </c>
      <c r="R316" s="179"/>
      <c r="S316" s="179"/>
      <c r="T316" s="169" t="s">
        <v>84</v>
      </c>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row>
    <row r="317" spans="1:47" s="50" customFormat="1" x14ac:dyDescent="0.2">
      <c r="A317" s="306"/>
      <c r="B317" s="307"/>
      <c r="C317" s="307"/>
      <c r="D317" s="307"/>
      <c r="E317" s="307"/>
      <c r="F317" s="307"/>
      <c r="G317" s="307"/>
      <c r="H317" s="307"/>
      <c r="I317" s="307"/>
      <c r="J317" s="299"/>
      <c r="K317" s="299"/>
      <c r="L317" s="299"/>
      <c r="M317" s="299"/>
      <c r="N317" s="298"/>
      <c r="O317" s="298"/>
      <c r="P317" s="298"/>
      <c r="Q317" s="299"/>
      <c r="R317" s="300"/>
      <c r="S317" s="300"/>
      <c r="T317" s="188"/>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row>
    <row r="318" spans="1:47" s="50" customFormat="1" x14ac:dyDescent="0.2">
      <c r="A318" s="306"/>
      <c r="B318" s="307"/>
      <c r="C318" s="307"/>
      <c r="D318" s="307"/>
      <c r="E318" s="307"/>
      <c r="F318" s="307"/>
      <c r="G318" s="307"/>
      <c r="H318" s="307"/>
      <c r="I318" s="307"/>
      <c r="J318" s="299"/>
      <c r="K318" s="299"/>
      <c r="L318" s="299"/>
      <c r="M318" s="299"/>
      <c r="N318" s="298"/>
      <c r="O318" s="298"/>
      <c r="P318" s="298"/>
      <c r="Q318" s="299"/>
      <c r="R318" s="300"/>
      <c r="S318" s="300"/>
      <c r="T318" s="188"/>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row>
    <row r="319" spans="1:47" s="50" customFormat="1" x14ac:dyDescent="0.2">
      <c r="A319" s="306"/>
      <c r="B319" s="307"/>
      <c r="C319" s="307"/>
      <c r="D319" s="307"/>
      <c r="E319" s="307"/>
      <c r="F319" s="307"/>
      <c r="G319" s="307"/>
      <c r="H319" s="307"/>
      <c r="I319" s="307"/>
      <c r="J319" s="299"/>
      <c r="K319" s="299"/>
      <c r="L319" s="299"/>
      <c r="M319" s="299"/>
      <c r="N319" s="298"/>
      <c r="O319" s="298"/>
      <c r="P319" s="298"/>
      <c r="Q319" s="299"/>
      <c r="R319" s="300"/>
      <c r="S319" s="300"/>
      <c r="T319" s="188"/>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row>
    <row r="320" spans="1:47" x14ac:dyDescent="0.2">
      <c r="A320" s="306"/>
      <c r="B320" s="307"/>
      <c r="C320" s="307"/>
      <c r="D320" s="307"/>
      <c r="E320" s="307"/>
      <c r="F320" s="307"/>
      <c r="G320" s="307"/>
      <c r="H320" s="307"/>
      <c r="I320" s="307"/>
      <c r="J320" s="176"/>
      <c r="K320" s="176"/>
      <c r="L320" s="176"/>
      <c r="M320" s="176"/>
      <c r="N320" s="178"/>
      <c r="O320" s="178"/>
      <c r="P320" s="178"/>
      <c r="Q320" s="176"/>
      <c r="R320" s="180"/>
      <c r="S320" s="180"/>
      <c r="T320" s="170"/>
    </row>
    <row r="321" spans="1:20" ht="15" customHeight="1" x14ac:dyDescent="0.2">
      <c r="A321" s="302" t="s">
        <v>54</v>
      </c>
      <c r="B321" s="303"/>
      <c r="C321" s="303"/>
      <c r="D321" s="303"/>
      <c r="E321" s="303"/>
      <c r="F321" s="303"/>
      <c r="G321" s="303"/>
      <c r="H321" s="303"/>
      <c r="I321" s="303"/>
      <c r="J321" s="303"/>
      <c r="K321" s="303"/>
      <c r="L321" s="303"/>
      <c r="M321" s="303"/>
      <c r="N321" s="303"/>
      <c r="O321" s="303"/>
      <c r="P321" s="303"/>
      <c r="Q321" s="303"/>
      <c r="R321" s="303"/>
      <c r="S321" s="303"/>
      <c r="T321" s="303"/>
    </row>
    <row r="322" spans="1:20" x14ac:dyDescent="0.2">
      <c r="A322" s="171" t="s">
        <v>78</v>
      </c>
      <c r="B322" s="304" t="s">
        <v>256</v>
      </c>
      <c r="C322" s="304"/>
      <c r="D322" s="304"/>
      <c r="E322" s="304"/>
      <c r="F322" s="304"/>
      <c r="G322" s="304"/>
      <c r="H322" s="304"/>
      <c r="I322" s="304"/>
      <c r="J322" s="175">
        <v>5</v>
      </c>
      <c r="K322" s="175">
        <v>2</v>
      </c>
      <c r="L322" s="175">
        <v>2</v>
      </c>
      <c r="M322" s="175">
        <v>0</v>
      </c>
      <c r="N322" s="177">
        <f>K322+L322+M322</f>
        <v>4</v>
      </c>
      <c r="O322" s="177">
        <f>P322-N322</f>
        <v>5</v>
      </c>
      <c r="P322" s="177">
        <f>ROUND(PRODUCT(J322,25)/14,0)</f>
        <v>9</v>
      </c>
      <c r="Q322" s="175" t="s">
        <v>34</v>
      </c>
      <c r="R322" s="305"/>
      <c r="S322" s="305"/>
      <c r="T322" s="173" t="s">
        <v>85</v>
      </c>
    </row>
    <row r="323" spans="1:20" x14ac:dyDescent="0.2">
      <c r="A323" s="172"/>
      <c r="B323" s="304"/>
      <c r="C323" s="304"/>
      <c r="D323" s="304"/>
      <c r="E323" s="304"/>
      <c r="F323" s="304"/>
      <c r="G323" s="304"/>
      <c r="H323" s="304"/>
      <c r="I323" s="304"/>
      <c r="J323" s="176"/>
      <c r="K323" s="176"/>
      <c r="L323" s="176"/>
      <c r="M323" s="176"/>
      <c r="N323" s="178"/>
      <c r="O323" s="178"/>
      <c r="P323" s="178"/>
      <c r="Q323" s="176"/>
      <c r="R323" s="303"/>
      <c r="S323" s="303"/>
      <c r="T323" s="174"/>
    </row>
    <row r="324" spans="1:20" x14ac:dyDescent="0.2">
      <c r="A324" s="189" t="s">
        <v>55</v>
      </c>
      <c r="B324" s="189"/>
      <c r="C324" s="189"/>
      <c r="D324" s="189"/>
      <c r="E324" s="189"/>
      <c r="F324" s="189"/>
      <c r="G324" s="189"/>
      <c r="H324" s="189"/>
      <c r="I324" s="189"/>
      <c r="J324" s="189"/>
      <c r="K324" s="189"/>
      <c r="L324" s="189"/>
      <c r="M324" s="189"/>
      <c r="N324" s="189"/>
      <c r="O324" s="189"/>
      <c r="P324" s="189"/>
      <c r="Q324" s="189"/>
      <c r="R324" s="189"/>
      <c r="S324" s="189"/>
      <c r="T324" s="189"/>
    </row>
    <row r="325" spans="1:20" x14ac:dyDescent="0.2">
      <c r="A325" s="171" t="s">
        <v>79</v>
      </c>
      <c r="B325" s="181" t="s">
        <v>107</v>
      </c>
      <c r="C325" s="182"/>
      <c r="D325" s="182"/>
      <c r="E325" s="182"/>
      <c r="F325" s="182"/>
      <c r="G325" s="182"/>
      <c r="H325" s="182"/>
      <c r="I325" s="183"/>
      <c r="J325" s="175">
        <v>2</v>
      </c>
      <c r="K325" s="175">
        <v>1</v>
      </c>
      <c r="L325" s="175">
        <v>1</v>
      </c>
      <c r="M325" s="175">
        <v>0</v>
      </c>
      <c r="N325" s="177">
        <f>K325+L325+M325</f>
        <v>2</v>
      </c>
      <c r="O325" s="177">
        <f>P325-N325</f>
        <v>2</v>
      </c>
      <c r="P325" s="177">
        <f>ROUND(PRODUCT(J325,25)/14,0)</f>
        <v>4</v>
      </c>
      <c r="Q325" s="179"/>
      <c r="R325" s="175" t="s">
        <v>30</v>
      </c>
      <c r="S325" s="179"/>
      <c r="T325" s="173" t="s">
        <v>85</v>
      </c>
    </row>
    <row r="326" spans="1:20" ht="15" customHeight="1" x14ac:dyDescent="0.2">
      <c r="A326" s="172"/>
      <c r="B326" s="184"/>
      <c r="C326" s="185"/>
      <c r="D326" s="185"/>
      <c r="E326" s="185"/>
      <c r="F326" s="185"/>
      <c r="G326" s="185"/>
      <c r="H326" s="185"/>
      <c r="I326" s="186"/>
      <c r="J326" s="176"/>
      <c r="K326" s="176"/>
      <c r="L326" s="176"/>
      <c r="M326" s="176"/>
      <c r="N326" s="178"/>
      <c r="O326" s="178"/>
      <c r="P326" s="178"/>
      <c r="Q326" s="180"/>
      <c r="R326" s="176"/>
      <c r="S326" s="180"/>
      <c r="T326" s="174"/>
    </row>
    <row r="327" spans="1:20" x14ac:dyDescent="0.2">
      <c r="A327" s="171" t="s">
        <v>80</v>
      </c>
      <c r="B327" s="181" t="s">
        <v>108</v>
      </c>
      <c r="C327" s="182"/>
      <c r="D327" s="182"/>
      <c r="E327" s="182"/>
      <c r="F327" s="182"/>
      <c r="G327" s="182"/>
      <c r="H327" s="182"/>
      <c r="I327" s="183"/>
      <c r="J327" s="175">
        <v>3</v>
      </c>
      <c r="K327" s="175">
        <v>0</v>
      </c>
      <c r="L327" s="175">
        <v>0</v>
      </c>
      <c r="M327" s="175">
        <v>3</v>
      </c>
      <c r="N327" s="177">
        <f>K327+L327+M327</f>
        <v>3</v>
      </c>
      <c r="O327" s="177">
        <f>P327-N327</f>
        <v>2</v>
      </c>
      <c r="P327" s="177">
        <f>ROUND(PRODUCT(J327,25)/14,0)</f>
        <v>5</v>
      </c>
      <c r="Q327" s="179"/>
      <c r="R327" s="175" t="s">
        <v>30</v>
      </c>
      <c r="S327" s="179"/>
      <c r="T327" s="173" t="s">
        <v>85</v>
      </c>
    </row>
    <row r="328" spans="1:20" x14ac:dyDescent="0.2">
      <c r="A328" s="172"/>
      <c r="B328" s="184"/>
      <c r="C328" s="185"/>
      <c r="D328" s="185"/>
      <c r="E328" s="185"/>
      <c r="F328" s="185"/>
      <c r="G328" s="185"/>
      <c r="H328" s="185"/>
      <c r="I328" s="186"/>
      <c r="J328" s="176"/>
      <c r="K328" s="176"/>
      <c r="L328" s="176"/>
      <c r="M328" s="176"/>
      <c r="N328" s="178"/>
      <c r="O328" s="178"/>
      <c r="P328" s="178"/>
      <c r="Q328" s="180"/>
      <c r="R328" s="176"/>
      <c r="S328" s="180"/>
      <c r="T328" s="174"/>
    </row>
    <row r="329" spans="1:20" ht="15" customHeight="1" x14ac:dyDescent="0.2">
      <c r="A329" s="166" t="s">
        <v>56</v>
      </c>
      <c r="B329" s="167"/>
      <c r="C329" s="167"/>
      <c r="D329" s="167"/>
      <c r="E329" s="167"/>
      <c r="F329" s="167"/>
      <c r="G329" s="167"/>
      <c r="H329" s="167"/>
      <c r="I329" s="167"/>
      <c r="J329" s="167"/>
      <c r="K329" s="167"/>
      <c r="L329" s="167"/>
      <c r="M329" s="167"/>
      <c r="N329" s="167"/>
      <c r="O329" s="167"/>
      <c r="P329" s="167"/>
      <c r="Q329" s="167"/>
      <c r="R329" s="167"/>
      <c r="S329" s="167"/>
      <c r="T329" s="168"/>
    </row>
    <row r="330" spans="1:20" s="74" customFormat="1" ht="17.100000000000001" customHeight="1" x14ac:dyDescent="0.2">
      <c r="A330" s="68" t="s">
        <v>81</v>
      </c>
      <c r="B330" s="163" t="s">
        <v>109</v>
      </c>
      <c r="C330" s="164"/>
      <c r="D330" s="164"/>
      <c r="E330" s="164"/>
      <c r="F330" s="164"/>
      <c r="G330" s="164"/>
      <c r="H330" s="164"/>
      <c r="I330" s="165"/>
      <c r="J330" s="66">
        <v>3</v>
      </c>
      <c r="K330" s="66">
        <v>1</v>
      </c>
      <c r="L330" s="66">
        <v>1</v>
      </c>
      <c r="M330" s="66">
        <v>0</v>
      </c>
      <c r="N330" s="71">
        <f>K330+L330+M330</f>
        <v>2</v>
      </c>
      <c r="O330" s="71">
        <f>P330-N330</f>
        <v>4</v>
      </c>
      <c r="P330" s="71">
        <f>ROUND(PRODUCT(J330,25)/12,0)</f>
        <v>6</v>
      </c>
      <c r="Q330" s="66" t="s">
        <v>34</v>
      </c>
      <c r="R330" s="70"/>
      <c r="S330" s="70"/>
      <c r="T330" s="69" t="s">
        <v>84</v>
      </c>
    </row>
    <row r="331" spans="1:20" ht="12.75" customHeight="1" x14ac:dyDescent="0.2">
      <c r="A331" s="171" t="s">
        <v>82</v>
      </c>
      <c r="B331" s="181" t="s">
        <v>110</v>
      </c>
      <c r="C331" s="182"/>
      <c r="D331" s="182"/>
      <c r="E331" s="182"/>
      <c r="F331" s="182"/>
      <c r="G331" s="182"/>
      <c r="H331" s="182"/>
      <c r="I331" s="183"/>
      <c r="J331" s="175">
        <v>2</v>
      </c>
      <c r="K331" s="175">
        <v>0</v>
      </c>
      <c r="L331" s="175">
        <v>0</v>
      </c>
      <c r="M331" s="175">
        <v>3</v>
      </c>
      <c r="N331" s="177">
        <f>K331+L331+M331</f>
        <v>3</v>
      </c>
      <c r="O331" s="177">
        <f>P331-N331</f>
        <v>1</v>
      </c>
      <c r="P331" s="177">
        <f>ROUND(PRODUCT(J331,25)/12,0)</f>
        <v>4</v>
      </c>
      <c r="Q331" s="175"/>
      <c r="R331" s="175" t="s">
        <v>30</v>
      </c>
      <c r="S331" s="169"/>
      <c r="T331" s="173" t="s">
        <v>85</v>
      </c>
    </row>
    <row r="332" spans="1:20" ht="12.75" customHeight="1" x14ac:dyDescent="0.2">
      <c r="A332" s="172"/>
      <c r="B332" s="184"/>
      <c r="C332" s="185"/>
      <c r="D332" s="185"/>
      <c r="E332" s="185"/>
      <c r="F332" s="185"/>
      <c r="G332" s="185"/>
      <c r="H332" s="185"/>
      <c r="I332" s="186"/>
      <c r="J332" s="176"/>
      <c r="K332" s="176"/>
      <c r="L332" s="176"/>
      <c r="M332" s="176"/>
      <c r="N332" s="178"/>
      <c r="O332" s="178"/>
      <c r="P332" s="178"/>
      <c r="Q332" s="176"/>
      <c r="R332" s="176"/>
      <c r="S332" s="170"/>
      <c r="T332" s="174"/>
    </row>
    <row r="333" spans="1:20" x14ac:dyDescent="0.2">
      <c r="A333" s="308" t="s">
        <v>73</v>
      </c>
      <c r="B333" s="309"/>
      <c r="C333" s="309"/>
      <c r="D333" s="309"/>
      <c r="E333" s="309"/>
      <c r="F333" s="309"/>
      <c r="G333" s="309"/>
      <c r="H333" s="309"/>
      <c r="I333" s="310"/>
      <c r="J333" s="24">
        <f t="shared" ref="J333:P333" si="86">SUM(J309,J311,J316,J322,J325:J328,J330:J332)</f>
        <v>30</v>
      </c>
      <c r="K333" s="24">
        <f t="shared" si="86"/>
        <v>10</v>
      </c>
      <c r="L333" s="24">
        <f t="shared" si="86"/>
        <v>10</v>
      </c>
      <c r="M333" s="24">
        <f t="shared" si="86"/>
        <v>6</v>
      </c>
      <c r="N333" s="24">
        <f t="shared" si="86"/>
        <v>26</v>
      </c>
      <c r="O333" s="24">
        <f t="shared" si="86"/>
        <v>29</v>
      </c>
      <c r="P333" s="24">
        <f t="shared" si="86"/>
        <v>55</v>
      </c>
      <c r="Q333" s="24">
        <f>COUNTIF(Q309,"E")+COUNTIF(Q311,"E")+COUNTIF(Q316,"E")+COUNTIF(Q322,"E")+COUNTIF(Q325:Q328,"E")+COUNTIF(Q330:Q332,"E")</f>
        <v>5</v>
      </c>
      <c r="R333" s="24">
        <f>COUNTIF(R309,"C")+COUNTIF(R311,"C")+COUNTIF(R316,"C")+COUNTIF(R322,"C")+COUNTIF(R325:R328,"C")+COUNTIF(R330:R332,"C")</f>
        <v>3</v>
      </c>
      <c r="S333" s="24">
        <f>COUNTIF(S309,"VP")+COUNTIF(S311,"VP")+COUNTIF(S316,"VP")+COUNTIF(S322,"VP")+COUNTIF(S325:S328,"VP")+COUNTIF(S330:S332,"VP")</f>
        <v>0</v>
      </c>
      <c r="T333" s="44"/>
    </row>
    <row r="334" spans="1:20" x14ac:dyDescent="0.2">
      <c r="A334" s="311" t="s">
        <v>50</v>
      </c>
      <c r="B334" s="311"/>
      <c r="C334" s="311"/>
      <c r="D334" s="311"/>
      <c r="E334" s="311"/>
      <c r="F334" s="311"/>
      <c r="G334" s="311"/>
      <c r="H334" s="311"/>
      <c r="I334" s="311"/>
      <c r="J334" s="311"/>
      <c r="K334" s="24">
        <f t="shared" ref="K334:P334" si="87">SUM(K309,K311,K316,K322,K325,K327)*14+SUM(K330,K331)*12</f>
        <v>138</v>
      </c>
      <c r="L334" s="24">
        <f t="shared" si="87"/>
        <v>138</v>
      </c>
      <c r="M334" s="24">
        <f t="shared" si="87"/>
        <v>78</v>
      </c>
      <c r="N334" s="24">
        <f t="shared" si="87"/>
        <v>354</v>
      </c>
      <c r="O334" s="24">
        <f t="shared" si="87"/>
        <v>396</v>
      </c>
      <c r="P334" s="24">
        <f t="shared" si="87"/>
        <v>750</v>
      </c>
      <c r="Q334" s="312"/>
      <c r="R334" s="312"/>
      <c r="S334" s="312"/>
      <c r="T334" s="312"/>
    </row>
    <row r="335" spans="1:20" x14ac:dyDescent="0.2">
      <c r="A335" s="311"/>
      <c r="B335" s="311"/>
      <c r="C335" s="311"/>
      <c r="D335" s="311"/>
      <c r="E335" s="311"/>
      <c r="F335" s="311"/>
      <c r="G335" s="311"/>
      <c r="H335" s="311"/>
      <c r="I335" s="311"/>
      <c r="J335" s="311"/>
      <c r="K335" s="313">
        <f>SUM(K334:M334)</f>
        <v>354</v>
      </c>
      <c r="L335" s="313"/>
      <c r="M335" s="313"/>
      <c r="N335" s="313">
        <f>SUM(N334:O334)</f>
        <v>750</v>
      </c>
      <c r="O335" s="313"/>
      <c r="P335" s="313"/>
      <c r="Q335" s="312"/>
      <c r="R335" s="312"/>
      <c r="S335" s="312"/>
      <c r="T335" s="312"/>
    </row>
    <row r="336" spans="1:20" x14ac:dyDescent="0.2">
      <c r="A336" s="342" t="s">
        <v>113</v>
      </c>
      <c r="B336" s="343"/>
      <c r="C336" s="343"/>
      <c r="D336" s="343"/>
      <c r="E336" s="343"/>
      <c r="F336" s="343"/>
      <c r="G336" s="343"/>
      <c r="H336" s="343"/>
      <c r="I336" s="344"/>
      <c r="J336" s="46">
        <v>5</v>
      </c>
      <c r="K336" s="345"/>
      <c r="L336" s="346"/>
      <c r="M336" s="346"/>
      <c r="N336" s="346"/>
      <c r="O336" s="346"/>
      <c r="P336" s="346"/>
      <c r="Q336" s="346"/>
      <c r="R336" s="346"/>
      <c r="S336" s="346"/>
      <c r="T336" s="347"/>
    </row>
    <row r="338" spans="1:20" x14ac:dyDescent="0.2">
      <c r="A338" s="339" t="s">
        <v>95</v>
      </c>
      <c r="B338" s="339"/>
      <c r="C338" s="339"/>
      <c r="D338" s="339"/>
      <c r="E338" s="339"/>
      <c r="F338" s="339"/>
      <c r="G338" s="339"/>
      <c r="H338" s="339"/>
      <c r="I338" s="339"/>
      <c r="J338" s="339"/>
      <c r="K338" s="339"/>
      <c r="L338" s="339"/>
      <c r="M338" s="339"/>
      <c r="N338" s="339"/>
      <c r="O338" s="339"/>
      <c r="P338" s="339"/>
      <c r="Q338" s="339"/>
      <c r="R338" s="339"/>
      <c r="S338" s="339"/>
      <c r="T338" s="339"/>
    </row>
  </sheetData>
  <sheetProtection deleteColumns="0" deleteRows="0" selectLockedCells="1" selectUnlockedCells="1"/>
  <dataConsolidate/>
  <mergeCells count="509">
    <mergeCell ref="A21:K21"/>
    <mergeCell ref="M7:T10"/>
    <mergeCell ref="M14:T15"/>
    <mergeCell ref="M16:T17"/>
    <mergeCell ref="M18:T19"/>
    <mergeCell ref="M20:T21"/>
    <mergeCell ref="M23:T28"/>
    <mergeCell ref="A338:T338"/>
    <mergeCell ref="N279:P280"/>
    <mergeCell ref="J300:K300"/>
    <mergeCell ref="R296:T296"/>
    <mergeCell ref="J296:O296"/>
    <mergeCell ref="H296:I297"/>
    <mergeCell ref="A296:A297"/>
    <mergeCell ref="J297:K297"/>
    <mergeCell ref="P296:Q297"/>
    <mergeCell ref="L297:M297"/>
    <mergeCell ref="N289:P289"/>
    <mergeCell ref="A291:J291"/>
    <mergeCell ref="K291:T291"/>
    <mergeCell ref="A336:I336"/>
    <mergeCell ref="K336:T336"/>
    <mergeCell ref="Q331:Q332"/>
    <mergeCell ref="R331:R332"/>
    <mergeCell ref="U287:X287"/>
    <mergeCell ref="U288:V289"/>
    <mergeCell ref="W288:X289"/>
    <mergeCell ref="N297:O297"/>
    <mergeCell ref="K289:M289"/>
    <mergeCell ref="N300:O300"/>
    <mergeCell ref="B296:G297"/>
    <mergeCell ref="K275:T275"/>
    <mergeCell ref="A276:J276"/>
    <mergeCell ref="K276:T276"/>
    <mergeCell ref="B285:I285"/>
    <mergeCell ref="P300:Q300"/>
    <mergeCell ref="H300:I300"/>
    <mergeCell ref="A300:G300"/>
    <mergeCell ref="P299:Q299"/>
    <mergeCell ref="N299:O299"/>
    <mergeCell ref="J299:K299"/>
    <mergeCell ref="H299:I299"/>
    <mergeCell ref="P298:Q298"/>
    <mergeCell ref="N298:O298"/>
    <mergeCell ref="L298:M298"/>
    <mergeCell ref="J298:K298"/>
    <mergeCell ref="H298:I298"/>
    <mergeCell ref="U291:V291"/>
    <mergeCell ref="O327:O328"/>
    <mergeCell ref="P327:P328"/>
    <mergeCell ref="Q327:Q328"/>
    <mergeCell ref="R327:R328"/>
    <mergeCell ref="S327:S328"/>
    <mergeCell ref="T327:T328"/>
    <mergeCell ref="J325:J326"/>
    <mergeCell ref="B311:I314"/>
    <mergeCell ref="J311:J314"/>
    <mergeCell ref="K311:K314"/>
    <mergeCell ref="T311:T314"/>
    <mergeCell ref="S311:S314"/>
    <mergeCell ref="R311:R314"/>
    <mergeCell ref="Q311:Q314"/>
    <mergeCell ref="L311:L314"/>
    <mergeCell ref="M311:M314"/>
    <mergeCell ref="N311:N314"/>
    <mergeCell ref="O311:O314"/>
    <mergeCell ref="T322:T323"/>
    <mergeCell ref="A316:A320"/>
    <mergeCell ref="B316:I320"/>
    <mergeCell ref="J316:J320"/>
    <mergeCell ref="K316:K320"/>
    <mergeCell ref="L316:L320"/>
    <mergeCell ref="M316:M320"/>
    <mergeCell ref="A333:I333"/>
    <mergeCell ref="A334:J335"/>
    <mergeCell ref="Q334:T335"/>
    <mergeCell ref="K335:M335"/>
    <mergeCell ref="N335:P335"/>
    <mergeCell ref="A331:A332"/>
    <mergeCell ref="B331:I332"/>
    <mergeCell ref="B325:I326"/>
    <mergeCell ref="K325:K326"/>
    <mergeCell ref="L325:L326"/>
    <mergeCell ref="M325:M326"/>
    <mergeCell ref="N325:N326"/>
    <mergeCell ref="O325:O326"/>
    <mergeCell ref="P325:P326"/>
    <mergeCell ref="Q325:Q326"/>
    <mergeCell ref="M327:M328"/>
    <mergeCell ref="N327:N328"/>
    <mergeCell ref="N322:N323"/>
    <mergeCell ref="O322:O323"/>
    <mergeCell ref="P322:P323"/>
    <mergeCell ref="Q322:Q323"/>
    <mergeCell ref="B322:I323"/>
    <mergeCell ref="J322:J323"/>
    <mergeCell ref="K322:K323"/>
    <mergeCell ref="R322:R323"/>
    <mergeCell ref="S322:S323"/>
    <mergeCell ref="B102:I102"/>
    <mergeCell ref="B101:I101"/>
    <mergeCell ref="P311:P314"/>
    <mergeCell ref="N316:N320"/>
    <mergeCell ref="O316:O320"/>
    <mergeCell ref="P316:P320"/>
    <mergeCell ref="Q316:Q320"/>
    <mergeCell ref="R316:R320"/>
    <mergeCell ref="S316:S320"/>
    <mergeCell ref="N274:P274"/>
    <mergeCell ref="A282:T282"/>
    <mergeCell ref="B283:I283"/>
    <mergeCell ref="B284:I284"/>
    <mergeCell ref="B279:I281"/>
    <mergeCell ref="J279:J281"/>
    <mergeCell ref="Q273:T274"/>
    <mergeCell ref="A279:A281"/>
    <mergeCell ref="A302:T302"/>
    <mergeCell ref="B298:G298"/>
    <mergeCell ref="A295:T295"/>
    <mergeCell ref="Q279:S280"/>
    <mergeCell ref="T279:T281"/>
    <mergeCell ref="B309:I309"/>
    <mergeCell ref="A310:T310"/>
    <mergeCell ref="B85:I85"/>
    <mergeCell ref="B86:I86"/>
    <mergeCell ref="J94:J96"/>
    <mergeCell ref="B78:I80"/>
    <mergeCell ref="N58:P59"/>
    <mergeCell ref="Q58:S59"/>
    <mergeCell ref="K78:M79"/>
    <mergeCell ref="A58:A60"/>
    <mergeCell ref="B61:I61"/>
    <mergeCell ref="B62:I62"/>
    <mergeCell ref="B69:I69"/>
    <mergeCell ref="B67:I67"/>
    <mergeCell ref="B68:I68"/>
    <mergeCell ref="B94:I96"/>
    <mergeCell ref="B87:I87"/>
    <mergeCell ref="B88:I88"/>
    <mergeCell ref="A71:T73"/>
    <mergeCell ref="B124:I126"/>
    <mergeCell ref="B128:I128"/>
    <mergeCell ref="B133:I133"/>
    <mergeCell ref="T124:T126"/>
    <mergeCell ref="B127:I127"/>
    <mergeCell ref="B131:I131"/>
    <mergeCell ref="B130:I130"/>
    <mergeCell ref="J124:J126"/>
    <mergeCell ref="A122:T123"/>
    <mergeCell ref="A240:T240"/>
    <mergeCell ref="K217:T217"/>
    <mergeCell ref="A214:J215"/>
    <mergeCell ref="K215:M215"/>
    <mergeCell ref="Q163:T164"/>
    <mergeCell ref="B211:I211"/>
    <mergeCell ref="B206:I206"/>
    <mergeCell ref="B209:I209"/>
    <mergeCell ref="A205:T205"/>
    <mergeCell ref="A202:A204"/>
    <mergeCell ref="Q175:Q176"/>
    <mergeCell ref="N164:P164"/>
    <mergeCell ref="Q178:T179"/>
    <mergeCell ref="B175:I176"/>
    <mergeCell ref="J175:J176"/>
    <mergeCell ref="K175:K176"/>
    <mergeCell ref="L175:L176"/>
    <mergeCell ref="M175:M176"/>
    <mergeCell ref="R175:R176"/>
    <mergeCell ref="B174:I174"/>
    <mergeCell ref="A218:T219"/>
    <mergeCell ref="K220:M221"/>
    <mergeCell ref="N220:P221"/>
    <mergeCell ref="Q220:S221"/>
    <mergeCell ref="B248:I248"/>
    <mergeCell ref="B249:I249"/>
    <mergeCell ref="B250:I250"/>
    <mergeCell ref="B251:I251"/>
    <mergeCell ref="B245:I245"/>
    <mergeCell ref="B244:I244"/>
    <mergeCell ref="B252:I252"/>
    <mergeCell ref="A272:I272"/>
    <mergeCell ref="B253:I253"/>
    <mergeCell ref="B254:I254"/>
    <mergeCell ref="B265:I265"/>
    <mergeCell ref="B268:I268"/>
    <mergeCell ref="B246:I246"/>
    <mergeCell ref="B261:I261"/>
    <mergeCell ref="A264:T264"/>
    <mergeCell ref="A178:J179"/>
    <mergeCell ref="T175:T176"/>
    <mergeCell ref="S175:S176"/>
    <mergeCell ref="A180:J180"/>
    <mergeCell ref="K180:T180"/>
    <mergeCell ref="A181:J181"/>
    <mergeCell ref="U105:W105"/>
    <mergeCell ref="A108:T109"/>
    <mergeCell ref="K110:M111"/>
    <mergeCell ref="N110:P111"/>
    <mergeCell ref="Q110:S111"/>
    <mergeCell ref="B120:I120"/>
    <mergeCell ref="B116:I116"/>
    <mergeCell ref="B114:I114"/>
    <mergeCell ref="B115:I115"/>
    <mergeCell ref="J110:J112"/>
    <mergeCell ref="B118:I118"/>
    <mergeCell ref="B105:I105"/>
    <mergeCell ref="T110:T112"/>
    <mergeCell ref="U133:W133"/>
    <mergeCell ref="B119:I119"/>
    <mergeCell ref="B113:I113"/>
    <mergeCell ref="B110:I112"/>
    <mergeCell ref="B129:I129"/>
    <mergeCell ref="A124:A126"/>
    <mergeCell ref="B149:I149"/>
    <mergeCell ref="A162:I162"/>
    <mergeCell ref="B161:I161"/>
    <mergeCell ref="K124:M125"/>
    <mergeCell ref="Q124:S125"/>
    <mergeCell ref="N124:P125"/>
    <mergeCell ref="A135:T136"/>
    <mergeCell ref="A134:T134"/>
    <mergeCell ref="B157:T157"/>
    <mergeCell ref="B160:I160"/>
    <mergeCell ref="B158:I158"/>
    <mergeCell ref="B152:T152"/>
    <mergeCell ref="B153:I153"/>
    <mergeCell ref="B150:I150"/>
    <mergeCell ref="T137:T139"/>
    <mergeCell ref="B137:I139"/>
    <mergeCell ref="N137:P138"/>
    <mergeCell ref="Q137:S138"/>
    <mergeCell ref="J137:J139"/>
    <mergeCell ref="B159:I159"/>
    <mergeCell ref="B142:I142"/>
    <mergeCell ref="B141:I141"/>
    <mergeCell ref="A137:A139"/>
    <mergeCell ref="A177:I177"/>
    <mergeCell ref="B210:I210"/>
    <mergeCell ref="K137:M138"/>
    <mergeCell ref="A165:J165"/>
    <mergeCell ref="K165:T165"/>
    <mergeCell ref="B148:I148"/>
    <mergeCell ref="A163:J164"/>
    <mergeCell ref="A175:A176"/>
    <mergeCell ref="B145:I145"/>
    <mergeCell ref="B151:I151"/>
    <mergeCell ref="B144:I144"/>
    <mergeCell ref="B202:I204"/>
    <mergeCell ref="A168:T169"/>
    <mergeCell ref="K170:M171"/>
    <mergeCell ref="N170:P171"/>
    <mergeCell ref="Q170:S171"/>
    <mergeCell ref="K179:M179"/>
    <mergeCell ref="N179:P179"/>
    <mergeCell ref="A198:T199"/>
    <mergeCell ref="A200:T201"/>
    <mergeCell ref="K202:M203"/>
    <mergeCell ref="N202:P203"/>
    <mergeCell ref="N175:N176"/>
    <mergeCell ref="K181:T181"/>
    <mergeCell ref="J202:J204"/>
    <mergeCell ref="T202:T204"/>
    <mergeCell ref="A230:I230"/>
    <mergeCell ref="A235:T236"/>
    <mergeCell ref="B154:I154"/>
    <mergeCell ref="K164:M164"/>
    <mergeCell ref="B146:I146"/>
    <mergeCell ref="B147:T147"/>
    <mergeCell ref="B155:I155"/>
    <mergeCell ref="B156:I156"/>
    <mergeCell ref="A173:T173"/>
    <mergeCell ref="B224:I224"/>
    <mergeCell ref="J170:J172"/>
    <mergeCell ref="T170:T172"/>
    <mergeCell ref="A170:A172"/>
    <mergeCell ref="B170:I172"/>
    <mergeCell ref="B229:I229"/>
    <mergeCell ref="B228:I228"/>
    <mergeCell ref="K233:T233"/>
    <mergeCell ref="B220:I222"/>
    <mergeCell ref="J220:J222"/>
    <mergeCell ref="O175:O176"/>
    <mergeCell ref="P175:P176"/>
    <mergeCell ref="A182:T185"/>
    <mergeCell ref="B44:I44"/>
    <mergeCell ref="B45:I45"/>
    <mergeCell ref="B49:I49"/>
    <mergeCell ref="Q237:S238"/>
    <mergeCell ref="N232:P232"/>
    <mergeCell ref="A213:I213"/>
    <mergeCell ref="Q231:T232"/>
    <mergeCell ref="A220:A222"/>
    <mergeCell ref="Q202:S203"/>
    <mergeCell ref="K216:T216"/>
    <mergeCell ref="B207:I207"/>
    <mergeCell ref="B208:I208"/>
    <mergeCell ref="B212:I212"/>
    <mergeCell ref="A223:T223"/>
    <mergeCell ref="T220:T222"/>
    <mergeCell ref="Q214:T215"/>
    <mergeCell ref="N215:P215"/>
    <mergeCell ref="A233:J233"/>
    <mergeCell ref="B225:I225"/>
    <mergeCell ref="A237:A239"/>
    <mergeCell ref="J237:J239"/>
    <mergeCell ref="A231:J232"/>
    <mergeCell ref="B226:I226"/>
    <mergeCell ref="B227:I227"/>
    <mergeCell ref="B103:I103"/>
    <mergeCell ref="B104:I104"/>
    <mergeCell ref="J78:J80"/>
    <mergeCell ref="B97:I97"/>
    <mergeCell ref="B98:I98"/>
    <mergeCell ref="T78:T80"/>
    <mergeCell ref="A94:A96"/>
    <mergeCell ref="A78:A80"/>
    <mergeCell ref="A1:K1"/>
    <mergeCell ref="M1:T1"/>
    <mergeCell ref="M2:N2"/>
    <mergeCell ref="O4:Q4"/>
    <mergeCell ref="O5:Q5"/>
    <mergeCell ref="O2:Q2"/>
    <mergeCell ref="O3:Q3"/>
    <mergeCell ref="M3:N3"/>
    <mergeCell ref="A10:K10"/>
    <mergeCell ref="M5:N5"/>
    <mergeCell ref="A9:K9"/>
    <mergeCell ref="R2:T2"/>
    <mergeCell ref="R3:T3"/>
    <mergeCell ref="R4:T4"/>
    <mergeCell ref="A18:K18"/>
    <mergeCell ref="M12:T12"/>
    <mergeCell ref="A7:K8"/>
    <mergeCell ref="R5:T5"/>
    <mergeCell ref="A11:K11"/>
    <mergeCell ref="T58:T60"/>
    <mergeCell ref="B84:I84"/>
    <mergeCell ref="J41:J43"/>
    <mergeCell ref="B50:I50"/>
    <mergeCell ref="B48:I48"/>
    <mergeCell ref="B47:I47"/>
    <mergeCell ref="A41:A43"/>
    <mergeCell ref="A53:T55"/>
    <mergeCell ref="Q41:S42"/>
    <mergeCell ref="H30:H32"/>
    <mergeCell ref="G30:G32"/>
    <mergeCell ref="A39:T40"/>
    <mergeCell ref="D30:F31"/>
    <mergeCell ref="B30:C31"/>
    <mergeCell ref="A30:A32"/>
    <mergeCell ref="B41:I43"/>
    <mergeCell ref="A37:T38"/>
    <mergeCell ref="K41:M42"/>
    <mergeCell ref="T41:T43"/>
    <mergeCell ref="K58:M59"/>
    <mergeCell ref="B46:I46"/>
    <mergeCell ref="U2:X2"/>
    <mergeCell ref="U3:X3"/>
    <mergeCell ref="U4:X4"/>
    <mergeCell ref="U5:X5"/>
    <mergeCell ref="U7:X7"/>
    <mergeCell ref="A290:J290"/>
    <mergeCell ref="K290:T290"/>
    <mergeCell ref="A216:J216"/>
    <mergeCell ref="A217:J217"/>
    <mergeCell ref="U35:V35"/>
    <mergeCell ref="U10:X15"/>
    <mergeCell ref="Q288:T289"/>
    <mergeCell ref="K166:T166"/>
    <mergeCell ref="A166:J166"/>
    <mergeCell ref="A4:K4"/>
    <mergeCell ref="A3:K3"/>
    <mergeCell ref="M4:N4"/>
    <mergeCell ref="B140:T140"/>
    <mergeCell ref="B143:T143"/>
    <mergeCell ref="B132:I132"/>
    <mergeCell ref="K274:M274"/>
    <mergeCell ref="A273:J274"/>
    <mergeCell ref="B263:I263"/>
    <mergeCell ref="A6:K6"/>
    <mergeCell ref="B286:I286"/>
    <mergeCell ref="L300:M300"/>
    <mergeCell ref="A287:I287"/>
    <mergeCell ref="A288:J289"/>
    <mergeCell ref="B269:I269"/>
    <mergeCell ref="B266:I266"/>
    <mergeCell ref="B267:I267"/>
    <mergeCell ref="B270:I270"/>
    <mergeCell ref="A275:J275"/>
    <mergeCell ref="U293:V293"/>
    <mergeCell ref="W293:X293"/>
    <mergeCell ref="U294:Z296"/>
    <mergeCell ref="U298:X298"/>
    <mergeCell ref="T316:T320"/>
    <mergeCell ref="A324:T324"/>
    <mergeCell ref="U304:Y313"/>
    <mergeCell ref="A305:A307"/>
    <mergeCell ref="B305:I307"/>
    <mergeCell ref="J305:J307"/>
    <mergeCell ref="T305:T307"/>
    <mergeCell ref="A308:T308"/>
    <mergeCell ref="A304:T304"/>
    <mergeCell ref="K305:M306"/>
    <mergeCell ref="N305:P306"/>
    <mergeCell ref="Q305:S306"/>
    <mergeCell ref="A311:A314"/>
    <mergeCell ref="L299:M299"/>
    <mergeCell ref="B299:G299"/>
    <mergeCell ref="A322:A323"/>
    <mergeCell ref="A315:T315"/>
    <mergeCell ref="A321:T321"/>
    <mergeCell ref="L322:L323"/>
    <mergeCell ref="M322:M323"/>
    <mergeCell ref="Y290:Z290"/>
    <mergeCell ref="Y291:Z291"/>
    <mergeCell ref="B330:I330"/>
    <mergeCell ref="A329:T329"/>
    <mergeCell ref="S331:S332"/>
    <mergeCell ref="A325:A326"/>
    <mergeCell ref="T331:T332"/>
    <mergeCell ref="J331:J332"/>
    <mergeCell ref="K331:K332"/>
    <mergeCell ref="L331:L332"/>
    <mergeCell ref="M331:M332"/>
    <mergeCell ref="N331:N332"/>
    <mergeCell ref="O331:O332"/>
    <mergeCell ref="P331:P332"/>
    <mergeCell ref="R325:R326"/>
    <mergeCell ref="S325:S326"/>
    <mergeCell ref="T325:T326"/>
    <mergeCell ref="A327:A328"/>
    <mergeCell ref="B327:I328"/>
    <mergeCell ref="J327:J328"/>
    <mergeCell ref="K327:K328"/>
    <mergeCell ref="L327:L328"/>
    <mergeCell ref="U290:V290"/>
    <mergeCell ref="W290:X290"/>
    <mergeCell ref="W291:X291"/>
    <mergeCell ref="U292:V292"/>
    <mergeCell ref="W292:X292"/>
    <mergeCell ref="A277:T278"/>
    <mergeCell ref="K279:M280"/>
    <mergeCell ref="B258:I258"/>
    <mergeCell ref="K232:M232"/>
    <mergeCell ref="B237:I239"/>
    <mergeCell ref="B243:I243"/>
    <mergeCell ref="B257:I257"/>
    <mergeCell ref="B255:I255"/>
    <mergeCell ref="B256:I256"/>
    <mergeCell ref="T237:T239"/>
    <mergeCell ref="K234:T234"/>
    <mergeCell ref="K237:M238"/>
    <mergeCell ref="N237:P238"/>
    <mergeCell ref="A234:J234"/>
    <mergeCell ref="B247:I247"/>
    <mergeCell ref="B241:I241"/>
    <mergeCell ref="B242:I242"/>
    <mergeCell ref="B259:I259"/>
    <mergeCell ref="B260:I260"/>
    <mergeCell ref="B262:I262"/>
    <mergeCell ref="B271:I271"/>
    <mergeCell ref="B100:I100"/>
    <mergeCell ref="N78:P79"/>
    <mergeCell ref="Q78:S79"/>
    <mergeCell ref="U120:W120"/>
    <mergeCell ref="U52:W52"/>
    <mergeCell ref="Q94:S95"/>
    <mergeCell ref="A76:T77"/>
    <mergeCell ref="A56:T57"/>
    <mergeCell ref="A110:A112"/>
    <mergeCell ref="B117:I117"/>
    <mergeCell ref="K94:M95"/>
    <mergeCell ref="B52:I52"/>
    <mergeCell ref="B65:I65"/>
    <mergeCell ref="B64:I64"/>
    <mergeCell ref="J58:J60"/>
    <mergeCell ref="B81:I81"/>
    <mergeCell ref="B83:I83"/>
    <mergeCell ref="U70:W70"/>
    <mergeCell ref="U88:W88"/>
    <mergeCell ref="B82:I82"/>
    <mergeCell ref="B70:I70"/>
    <mergeCell ref="T94:T96"/>
    <mergeCell ref="A92:T93"/>
    <mergeCell ref="N94:P95"/>
    <mergeCell ref="U51:W51"/>
    <mergeCell ref="U69:W69"/>
    <mergeCell ref="U6:X6"/>
    <mergeCell ref="U33:V33"/>
    <mergeCell ref="I30:K31"/>
    <mergeCell ref="U34:V34"/>
    <mergeCell ref="B63:I63"/>
    <mergeCell ref="B66:I66"/>
    <mergeCell ref="B99:I99"/>
    <mergeCell ref="M13:T13"/>
    <mergeCell ref="A13:K13"/>
    <mergeCell ref="A14:K14"/>
    <mergeCell ref="A16:K16"/>
    <mergeCell ref="M30:T35"/>
    <mergeCell ref="A29:K29"/>
    <mergeCell ref="A23:K27"/>
    <mergeCell ref="A20:K20"/>
    <mergeCell ref="A12:K12"/>
    <mergeCell ref="A15:K15"/>
    <mergeCell ref="A19:K19"/>
    <mergeCell ref="A17:K17"/>
    <mergeCell ref="N41:P42"/>
    <mergeCell ref="B51:I51"/>
    <mergeCell ref="B58:I60"/>
  </mergeCells>
  <phoneticPr fontId="4" type="noConversion"/>
  <conditionalFormatting sqref="U2:U7">
    <cfRule type="cellIs" dxfId="40" priority="13" operator="equal">
      <formula>"Trebuie alocate cel puțin 20 de ore pe săptămână"</formula>
    </cfRule>
    <cfRule type="cellIs" dxfId="39" priority="14" operator="equal">
      <formula>"Suma trebuie să fie 52"</formula>
    </cfRule>
    <cfRule type="cellIs" dxfId="38" priority="15" operator="equal">
      <formula>"Corect"</formula>
    </cfRule>
    <cfRule type="cellIs" dxfId="37" priority="16" operator="equal">
      <formula>"Suma trebuie să fie 52"</formula>
    </cfRule>
    <cfRule type="cellIs" dxfId="36" priority="17" operator="equal">
      <formula>"Corect"</formula>
    </cfRule>
    <cfRule type="cellIs" dxfId="35" priority="18" operator="equal">
      <formula>SUM($B$33:$J$33)</formula>
    </cfRule>
    <cfRule type="cellIs" dxfId="34" priority="19" operator="lessThan">
      <formula>"(SUM(B28:K28)=52"</formula>
    </cfRule>
    <cfRule type="cellIs" dxfId="33" priority="20" operator="equal">
      <formula>52</formula>
    </cfRule>
    <cfRule type="cellIs" dxfId="32" priority="21" operator="equal">
      <formula>$K$33</formula>
    </cfRule>
    <cfRule type="cellIs" dxfId="31" priority="22" operator="equal">
      <formula>$B$33:$K$33=52</formula>
    </cfRule>
    <cfRule type="cellIs" dxfId="30" priority="23" operator="equal">
      <formula>"NU e bine"</formula>
    </cfRule>
    <cfRule type="cellIs" dxfId="29" priority="24" operator="equal">
      <formula>"E bine"</formula>
    </cfRule>
  </conditionalFormatting>
  <conditionalFormatting sqref="U33:U35 U298 L34:L35">
    <cfRule type="cellIs" dxfId="28" priority="201" operator="equal">
      <formula>"E bine"</formula>
    </cfRule>
  </conditionalFormatting>
  <conditionalFormatting sqref="U33:U35 U298">
    <cfRule type="cellIs" dxfId="27" priority="200" operator="equal">
      <formula>"NU e bine"</formula>
    </cfRule>
  </conditionalFormatting>
  <conditionalFormatting sqref="U51">
    <cfRule type="containsText" dxfId="26" priority="12" operator="containsText" text="Sunt necesare cel puțin 32 de credite">
      <formula>NOT(ISERROR(SEARCH("Sunt necesare cel puțin 32 de credite",U51)))</formula>
    </cfRule>
  </conditionalFormatting>
  <conditionalFormatting sqref="U69">
    <cfRule type="containsText" dxfId="25" priority="10" operator="containsText" text="Sunt necesare cel puțin 32 de credite">
      <formula>NOT(ISERROR(SEARCH("Sunt necesare cel puțin 32 de credite",U69)))</formula>
    </cfRule>
  </conditionalFormatting>
  <conditionalFormatting sqref="U33:V33">
    <cfRule type="cellIs" dxfId="24" priority="54" operator="equal">
      <formula>"Correct"</formula>
    </cfRule>
  </conditionalFormatting>
  <conditionalFormatting sqref="U33:V35">
    <cfRule type="cellIs" dxfId="23" priority="193" operator="equal">
      <formula>"Suma trebuie să fie 52"</formula>
    </cfRule>
    <cfRule type="cellIs" dxfId="22" priority="194" operator="equal">
      <formula>"Corect"</formula>
    </cfRule>
    <cfRule type="cellIs" dxfId="21" priority="195" operator="equal">
      <formula>SUM($B$33:$J$33)</formula>
    </cfRule>
    <cfRule type="cellIs" dxfId="20" priority="196" operator="lessThan">
      <formula>"(SUM(B28:K28)=52"</formula>
    </cfRule>
    <cfRule type="cellIs" dxfId="19" priority="197" operator="equal">
      <formula>52</formula>
    </cfRule>
    <cfRule type="cellIs" dxfId="18" priority="198" operator="equal">
      <formula>$K$33</formula>
    </cfRule>
    <cfRule type="cellIs" dxfId="17" priority="199" operator="equal">
      <formula>$B$33:$K$33=52</formula>
    </cfRule>
  </conditionalFormatting>
  <conditionalFormatting sqref="U298:V298 U33:V35">
    <cfRule type="cellIs" dxfId="16" priority="188" operator="equal">
      <formula>"Suma trebuie să fie 52"</formula>
    </cfRule>
  </conditionalFormatting>
  <conditionalFormatting sqref="U298:V298">
    <cfRule type="cellIs" dxfId="15" priority="164" operator="equal">
      <formula>"Nu corespunde cu tabelul de opționale"</formula>
    </cfRule>
    <cfRule type="cellIs" dxfId="14" priority="167" operator="equal">
      <formula>"Suma trebuie să fie 52"</formula>
    </cfRule>
    <cfRule type="cellIs" dxfId="13" priority="168" operator="equal">
      <formula>"Corect"</formula>
    </cfRule>
    <cfRule type="cellIs" dxfId="12" priority="169" operator="equal">
      <formula>SUM($B$33:$J$33)</formula>
    </cfRule>
    <cfRule type="cellIs" dxfId="11" priority="170" operator="lessThan">
      <formula>"(SUM(B28:K28)=52"</formula>
    </cfRule>
    <cfRule type="cellIs" dxfId="10" priority="171" operator="equal">
      <formula>52</formula>
    </cfRule>
    <cfRule type="cellIs" dxfId="9" priority="172" operator="equal">
      <formula>$K$33</formula>
    </cfRule>
    <cfRule type="cellIs" dxfId="8" priority="173" operator="equal">
      <formula>$B$33:$K$33=52</formula>
    </cfRule>
  </conditionalFormatting>
  <conditionalFormatting sqref="U51:W51">
    <cfRule type="containsText" dxfId="7" priority="11" operator="containsText" text="Corect">
      <formula>NOT(ISERROR(SEARCH("Corect",U51)))</formula>
    </cfRule>
  </conditionalFormatting>
  <conditionalFormatting sqref="U52:W55 U70:W70 U88:W89 U105:W107 U120:W121 U133:W133">
    <cfRule type="cellIs" dxfId="6" priority="189" operator="equal">
      <formula>"E trebuie să fie cel puțin egal cu C+VP"</formula>
    </cfRule>
    <cfRule type="cellIs" dxfId="5" priority="190" operator="equal">
      <formula>"Corect"</formula>
    </cfRule>
  </conditionalFormatting>
  <conditionalFormatting sqref="U69:W69">
    <cfRule type="containsText" dxfId="4" priority="9" operator="containsText" text="Corect">
      <formula>NOT(ISERROR(SEARCH("Corect",U69)))</formula>
    </cfRule>
  </conditionalFormatting>
  <conditionalFormatting sqref="U292:X293">
    <cfRule type="cellIs" dxfId="3" priority="37" operator="equal">
      <formula>"Ați dublat unele discipline"</formula>
    </cfRule>
    <cfRule type="cellIs" dxfId="2" priority="38" operator="equal">
      <formula>"Ați pierdut unele discipline"</formula>
    </cfRule>
    <cfRule type="cellIs" dxfId="1" priority="39" operator="equal">
      <formula>"Corect"</formula>
    </cfRule>
  </conditionalFormatting>
  <conditionalFormatting sqref="U298:X298 U33:V35">
    <cfRule type="cellIs" dxfId="0" priority="191" operator="equal">
      <formula>"Corect"</formula>
    </cfRule>
  </conditionalFormatting>
  <dataValidations disablePrompts="1" count="8">
    <dataValidation type="list" allowBlank="1" showInputMessage="1" showErrorMessage="1" sqref="R331 R327 R325 R309">
      <formula1>$R$43</formula1>
    </dataValidation>
    <dataValidation type="list" allowBlank="1" showInputMessage="1" showErrorMessage="1" sqref="Q316 Q322 Q311 Q309 Q330:Q331">
      <formula1>$Q$43</formula1>
    </dataValidation>
    <dataValidation type="list" allowBlank="1" showInputMessage="1" showErrorMessage="1" sqref="S309 S331">
      <formula1>$S$43</formula1>
    </dataValidation>
    <dataValidation type="list" allowBlank="1" showInputMessage="1" showErrorMessage="1" sqref="B283:I286">
      <formula1>$B$41:$B$166</formula1>
    </dataValidation>
    <dataValidation type="list" allowBlank="1" showInputMessage="1" showErrorMessage="1" sqref="T174:T175 T44:T51 T61:T69 T81:T87 T97:T104 T127:T132 T141:T142 T148:T151 T153:T156 T144:T146 T158:T161 T241:T262 T265:T270 T113:T119 T206:T212 T224:T229">
      <formula1>"DF, DD, DS, DC"</formula1>
    </dataValidation>
    <dataValidation type="list" allowBlank="1" showInputMessage="1" showErrorMessage="1" sqref="Q174:Q175 Q44:Q51 Q61:Q69 Q81:Q87 Q97:Q104 Q127:Q132 Q141:Q142 Q148:Q151 Q153:Q156 Q144:Q146 Q158:Q161 Q241:Q262 Q265:Q270 Q113:Q119 Q206:Q212 Q224:Q229">
      <formula1>"E"</formula1>
    </dataValidation>
    <dataValidation type="list" allowBlank="1" showInputMessage="1" showErrorMessage="1" sqref="R174:R175 R44:R51 R61:R69 R81:R87 R97:R104 R127:R132 R141:R142 R148:R151 R153:R156 R144:R146 R158:R161 R241:R262 R265:R270 R113:R119 R206:R212 R224:R229">
      <formula1>"C"</formula1>
    </dataValidation>
    <dataValidation type="list" allowBlank="1" showInputMessage="1" showErrorMessage="1" sqref="S174:S175 S44:S51 S61:S69 S81:S87 S97:S104 S127:S132 S141:S142 S148:S151 S153:S156 S144:S146 S158:S161 S241:S262 S265:S270 S113:S119 S206:S212 S224:S229">
      <formula1>"VP"</formula1>
    </dataValidation>
  </dataValidations>
  <pageMargins left="0.70866141732283472" right="0.70866141732283472" top="0.74803149606299213" bottom="0.74803149606299213" header="0.31496062992125984" footer="0.39370078740157483"/>
  <pageSetup paperSize="9" orientation="landscape" blackAndWhite="1" r:id="rId1"/>
  <headerFooter differentFirst="1">
    <oddHeader>&amp;RPag. &amp;P</oddHeader>
    <firstFooter>&amp;LRECTOR,
Prof. univ. dr. Daniel-Ovidiu DAVID&amp;CDECAN,
Prof.univ.dr. Călin Emilian Hințea&amp;RDIRECTOR DE DEPARTAMENT,
Conf. univ.dr. Radu Meza</firstFooter>
  </headerFooter>
  <rowBreaks count="12" manualBreakCount="12">
    <brk id="36" max="16383" man="1"/>
    <brk id="55" max="16383" man="1"/>
    <brk id="75" max="16383" man="1"/>
    <brk id="91" max="16383" man="1"/>
    <brk id="107" max="16383" man="1"/>
    <brk id="134" max="16383" man="1"/>
    <brk id="167" max="16383" man="1"/>
    <brk id="197" max="16383" man="1"/>
    <brk id="217" max="16383" man="1"/>
    <brk id="234" max="16383" man="1"/>
    <brk id="276" max="16383" man="1"/>
    <brk id="301" max="16383" man="1"/>
  </rowBreaks>
  <ignoredErrors>
    <ignoredError sqref="M299" unlocked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1"/>
  <sheetViews>
    <sheetView view="pageLayout" zoomScaleNormal="150" workbookViewId="0">
      <selection activeCell="C5" sqref="C5"/>
    </sheetView>
  </sheetViews>
  <sheetFormatPr defaultRowHeight="15" x14ac:dyDescent="0.25"/>
  <cols>
    <col min="1" max="1" width="9.140625" customWidth="1"/>
    <col min="6" max="7" width="10.28515625" customWidth="1"/>
    <col min="8" max="8" width="10.7109375" customWidth="1"/>
    <col min="9" max="9" width="8.5703125" customWidth="1"/>
    <col min="10" max="10" width="8.140625" customWidth="1"/>
    <col min="11" max="11" width="9.42578125" customWidth="1"/>
    <col min="12" max="12" width="9.140625" customWidth="1"/>
    <col min="14" max="14" width="9.140625" customWidth="1"/>
  </cols>
  <sheetData>
    <row r="1" spans="1:14" x14ac:dyDescent="0.25">
      <c r="A1" s="355" t="s">
        <v>132</v>
      </c>
      <c r="B1" s="355"/>
      <c r="C1" s="355"/>
      <c r="D1" s="355"/>
      <c r="E1" s="355"/>
      <c r="F1" s="355"/>
      <c r="G1" s="355"/>
      <c r="H1" s="355"/>
      <c r="I1" s="355"/>
      <c r="J1" s="355"/>
      <c r="K1" s="355"/>
      <c r="L1" s="355"/>
      <c r="M1" s="355"/>
      <c r="N1" s="355"/>
    </row>
    <row r="2" spans="1:14" x14ac:dyDescent="0.25">
      <c r="B2" s="77"/>
      <c r="C2" s="77"/>
      <c r="D2" s="77"/>
      <c r="E2" s="77"/>
      <c r="F2" s="77"/>
      <c r="G2" s="77"/>
      <c r="H2" s="77"/>
      <c r="I2" s="77"/>
      <c r="J2" s="77"/>
      <c r="K2" s="77"/>
      <c r="L2" s="77"/>
      <c r="M2" s="77"/>
      <c r="N2" s="77"/>
    </row>
    <row r="3" spans="1:14" x14ac:dyDescent="0.25">
      <c r="B3" s="77"/>
      <c r="C3" s="77"/>
      <c r="D3" s="77"/>
      <c r="E3" s="77"/>
      <c r="F3" s="77"/>
      <c r="G3" s="77"/>
      <c r="H3" s="77"/>
      <c r="I3" s="77"/>
      <c r="J3" s="77"/>
      <c r="K3" s="77"/>
      <c r="L3" s="77"/>
      <c r="M3" s="77"/>
      <c r="N3" s="77"/>
    </row>
    <row r="4" spans="1:14" x14ac:dyDescent="0.25">
      <c r="A4" s="363" t="s">
        <v>274</v>
      </c>
      <c r="B4" s="363"/>
      <c r="C4" s="363"/>
      <c r="D4" s="363"/>
      <c r="E4" s="363"/>
      <c r="F4" s="363"/>
      <c r="G4" s="363"/>
      <c r="H4" s="363"/>
      <c r="I4" s="363"/>
      <c r="J4" s="363"/>
      <c r="K4" s="363"/>
      <c r="L4" s="363"/>
      <c r="M4" s="363"/>
      <c r="N4" s="363"/>
    </row>
    <row r="5" spans="1:14" x14ac:dyDescent="0.25">
      <c r="A5" s="76"/>
      <c r="B5" s="76"/>
      <c r="C5" s="76"/>
      <c r="D5" s="76"/>
      <c r="E5" s="76"/>
      <c r="F5" s="76"/>
      <c r="G5" s="76"/>
      <c r="H5" s="76"/>
      <c r="I5" s="76"/>
      <c r="J5" s="76"/>
      <c r="K5" s="76"/>
      <c r="L5" s="76"/>
      <c r="M5" s="76"/>
      <c r="N5" s="76"/>
    </row>
    <row r="6" spans="1:14" x14ac:dyDescent="0.25">
      <c r="A6" s="356" t="s">
        <v>115</v>
      </c>
      <c r="B6" s="356"/>
      <c r="C6" s="356"/>
      <c r="D6" s="356"/>
      <c r="E6" s="356"/>
      <c r="F6" s="356"/>
      <c r="G6" s="356"/>
      <c r="H6" s="356"/>
      <c r="I6" s="356"/>
      <c r="J6" s="356"/>
      <c r="K6" s="356"/>
      <c r="L6" s="356"/>
      <c r="M6" s="357"/>
      <c r="N6" s="357"/>
    </row>
    <row r="7" spans="1:14" x14ac:dyDescent="0.25">
      <c r="A7" s="358" t="s">
        <v>116</v>
      </c>
      <c r="B7" s="359"/>
      <c r="C7" s="359"/>
      <c r="D7" s="359"/>
      <c r="E7" s="359"/>
      <c r="F7" s="359"/>
      <c r="G7" s="359"/>
      <c r="H7" s="359"/>
      <c r="I7" s="359"/>
      <c r="J7" s="359"/>
      <c r="K7" s="359"/>
      <c r="L7" s="359"/>
      <c r="M7" s="362" t="s">
        <v>114</v>
      </c>
      <c r="N7" s="362"/>
    </row>
    <row r="8" spans="1:14" x14ac:dyDescent="0.25">
      <c r="A8" s="360"/>
      <c r="B8" s="361"/>
      <c r="C8" s="361"/>
      <c r="D8" s="361"/>
      <c r="E8" s="361"/>
      <c r="F8" s="361"/>
      <c r="G8" s="361"/>
      <c r="H8" s="361"/>
      <c r="I8" s="361"/>
      <c r="J8" s="361"/>
      <c r="K8" s="361"/>
      <c r="L8" s="361"/>
      <c r="M8" s="362"/>
      <c r="N8" s="362"/>
    </row>
    <row r="9" spans="1:14" x14ac:dyDescent="0.25">
      <c r="A9" s="348" t="s">
        <v>257</v>
      </c>
      <c r="B9" s="349"/>
      <c r="C9" s="349"/>
      <c r="D9" s="349"/>
      <c r="E9" s="349"/>
      <c r="F9" s="349"/>
      <c r="G9" s="349"/>
      <c r="H9" s="349"/>
      <c r="I9" s="349"/>
      <c r="J9" s="349"/>
      <c r="K9" s="349"/>
      <c r="L9" s="350"/>
      <c r="M9" s="354"/>
      <c r="N9" s="354"/>
    </row>
    <row r="10" spans="1:14" x14ac:dyDescent="0.25">
      <c r="A10" s="351"/>
      <c r="B10" s="352"/>
      <c r="C10" s="352"/>
      <c r="D10" s="352"/>
      <c r="E10" s="352"/>
      <c r="F10" s="352"/>
      <c r="G10" s="352"/>
      <c r="H10" s="352"/>
      <c r="I10" s="352"/>
      <c r="J10" s="352"/>
      <c r="K10" s="352"/>
      <c r="L10" s="353"/>
      <c r="M10" s="354"/>
      <c r="N10" s="354"/>
    </row>
    <row r="11" spans="1:14" x14ac:dyDescent="0.25">
      <c r="A11" s="348" t="s">
        <v>269</v>
      </c>
      <c r="B11" s="349"/>
      <c r="C11" s="349"/>
      <c r="D11" s="349"/>
      <c r="E11" s="349"/>
      <c r="F11" s="349"/>
      <c r="G11" s="349"/>
      <c r="H11" s="349"/>
      <c r="I11" s="349"/>
      <c r="J11" s="349"/>
      <c r="K11" s="349"/>
      <c r="L11" s="350"/>
      <c r="M11" s="354"/>
      <c r="N11" s="354"/>
    </row>
    <row r="12" spans="1:14" x14ac:dyDescent="0.25">
      <c r="A12" s="364"/>
      <c r="B12" s="365"/>
      <c r="C12" s="365"/>
      <c r="D12" s="365"/>
      <c r="E12" s="365"/>
      <c r="F12" s="365"/>
      <c r="G12" s="365"/>
      <c r="H12" s="365"/>
      <c r="I12" s="365"/>
      <c r="J12" s="365"/>
      <c r="K12" s="365"/>
      <c r="L12" s="366"/>
      <c r="M12" s="354"/>
      <c r="N12" s="354"/>
    </row>
    <row r="13" spans="1:14" x14ac:dyDescent="0.25">
      <c r="A13" s="348" t="s">
        <v>270</v>
      </c>
      <c r="B13" s="349"/>
      <c r="C13" s="349"/>
      <c r="D13" s="349"/>
      <c r="E13" s="349"/>
      <c r="F13" s="349"/>
      <c r="G13" s="349"/>
      <c r="H13" s="349"/>
      <c r="I13" s="349"/>
      <c r="J13" s="349"/>
      <c r="K13" s="349"/>
      <c r="L13" s="350"/>
      <c r="M13" s="354"/>
      <c r="N13" s="354"/>
    </row>
    <row r="14" spans="1:14" x14ac:dyDescent="0.25">
      <c r="A14" s="364"/>
      <c r="B14" s="365"/>
      <c r="C14" s="365"/>
      <c r="D14" s="365"/>
      <c r="E14" s="365"/>
      <c r="F14" s="365"/>
      <c r="G14" s="365"/>
      <c r="H14" s="365"/>
      <c r="I14" s="365"/>
      <c r="J14" s="365"/>
      <c r="K14" s="365"/>
      <c r="L14" s="366"/>
      <c r="M14" s="354"/>
      <c r="N14" s="354"/>
    </row>
    <row r="16" spans="1:14" x14ac:dyDescent="0.25">
      <c r="A16" s="356" t="s">
        <v>118</v>
      </c>
      <c r="B16" s="356"/>
      <c r="C16" s="356"/>
      <c r="D16" s="356"/>
      <c r="E16" s="356"/>
      <c r="F16" s="356"/>
      <c r="G16" s="356"/>
      <c r="H16" s="356"/>
      <c r="I16" s="356"/>
      <c r="J16" s="356"/>
      <c r="K16" s="356"/>
      <c r="L16" s="356"/>
      <c r="M16" s="367"/>
      <c r="N16" s="368"/>
    </row>
    <row r="17" spans="1:14" x14ac:dyDescent="0.25">
      <c r="A17" s="358" t="s">
        <v>119</v>
      </c>
      <c r="B17" s="359"/>
      <c r="C17" s="359"/>
      <c r="D17" s="359"/>
      <c r="E17" s="359"/>
      <c r="F17" s="359"/>
      <c r="G17" s="359"/>
      <c r="H17" s="359"/>
      <c r="I17" s="359"/>
      <c r="J17" s="359"/>
      <c r="K17" s="359"/>
      <c r="L17" s="359"/>
      <c r="M17" s="362" t="s">
        <v>114</v>
      </c>
      <c r="N17" s="362"/>
    </row>
    <row r="18" spans="1:14" x14ac:dyDescent="0.25">
      <c r="A18" s="360"/>
      <c r="B18" s="361"/>
      <c r="C18" s="361"/>
      <c r="D18" s="361"/>
      <c r="E18" s="361"/>
      <c r="F18" s="361"/>
      <c r="G18" s="361"/>
      <c r="H18" s="361"/>
      <c r="I18" s="361"/>
      <c r="J18" s="361"/>
      <c r="K18" s="361"/>
      <c r="L18" s="361"/>
      <c r="M18" s="362"/>
      <c r="N18" s="362"/>
    </row>
    <row r="19" spans="1:14" x14ac:dyDescent="0.25">
      <c r="A19" s="348" t="s">
        <v>258</v>
      </c>
      <c r="B19" s="349"/>
      <c r="C19" s="349"/>
      <c r="D19" s="349"/>
      <c r="E19" s="349"/>
      <c r="F19" s="349"/>
      <c r="G19" s="349"/>
      <c r="H19" s="349"/>
      <c r="I19" s="349"/>
      <c r="J19" s="349"/>
      <c r="K19" s="349"/>
      <c r="L19" s="350"/>
      <c r="M19" s="372"/>
      <c r="N19" s="373"/>
    </row>
    <row r="20" spans="1:14" x14ac:dyDescent="0.25">
      <c r="A20" s="351"/>
      <c r="B20" s="352"/>
      <c r="C20" s="352"/>
      <c r="D20" s="352"/>
      <c r="E20" s="352"/>
      <c r="F20" s="352"/>
      <c r="G20" s="352"/>
      <c r="H20" s="352"/>
      <c r="I20" s="352"/>
      <c r="J20" s="352"/>
      <c r="K20" s="352"/>
      <c r="L20" s="353"/>
      <c r="M20" s="374"/>
      <c r="N20" s="375"/>
    </row>
    <row r="21" spans="1:14" x14ac:dyDescent="0.25">
      <c r="A21" s="348" t="s">
        <v>271</v>
      </c>
      <c r="B21" s="349"/>
      <c r="C21" s="349"/>
      <c r="D21" s="349"/>
      <c r="E21" s="349"/>
      <c r="F21" s="349"/>
      <c r="G21" s="349"/>
      <c r="H21" s="349"/>
      <c r="I21" s="349"/>
      <c r="J21" s="349"/>
      <c r="K21" s="349"/>
      <c r="L21" s="350"/>
      <c r="M21" s="372"/>
      <c r="N21" s="373"/>
    </row>
    <row r="22" spans="1:14" x14ac:dyDescent="0.25">
      <c r="A22" s="351"/>
      <c r="B22" s="352"/>
      <c r="C22" s="352"/>
      <c r="D22" s="352"/>
      <c r="E22" s="352"/>
      <c r="F22" s="352"/>
      <c r="G22" s="352"/>
      <c r="H22" s="352"/>
      <c r="I22" s="352"/>
      <c r="J22" s="352"/>
      <c r="K22" s="352"/>
      <c r="L22" s="353"/>
      <c r="M22" s="374"/>
      <c r="N22" s="375"/>
    </row>
    <row r="23" spans="1:14" x14ac:dyDescent="0.25">
      <c r="A23" s="348" t="s">
        <v>272</v>
      </c>
      <c r="B23" s="349"/>
      <c r="C23" s="349"/>
      <c r="D23" s="349"/>
      <c r="E23" s="349"/>
      <c r="F23" s="349"/>
      <c r="G23" s="349"/>
      <c r="H23" s="349"/>
      <c r="I23" s="349"/>
      <c r="J23" s="349"/>
      <c r="K23" s="349"/>
      <c r="L23" s="350"/>
      <c r="M23" s="354"/>
      <c r="N23" s="354"/>
    </row>
    <row r="24" spans="1:14" x14ac:dyDescent="0.25">
      <c r="A24" s="364"/>
      <c r="B24" s="365"/>
      <c r="C24" s="365"/>
      <c r="D24" s="365"/>
      <c r="E24" s="365"/>
      <c r="F24" s="365"/>
      <c r="G24" s="365"/>
      <c r="H24" s="365"/>
      <c r="I24" s="365"/>
      <c r="J24" s="365"/>
      <c r="K24" s="365"/>
      <c r="L24" s="366"/>
      <c r="M24" s="354"/>
      <c r="N24" s="354"/>
    </row>
    <row r="25" spans="1:14" x14ac:dyDescent="0.25">
      <c r="A25" s="348" t="s">
        <v>273</v>
      </c>
      <c r="B25" s="349"/>
      <c r="C25" s="349"/>
      <c r="D25" s="349"/>
      <c r="E25" s="349"/>
      <c r="F25" s="349"/>
      <c r="G25" s="349"/>
      <c r="H25" s="349"/>
      <c r="I25" s="349"/>
      <c r="J25" s="349"/>
      <c r="K25" s="349"/>
      <c r="L25" s="350"/>
      <c r="M25" s="354"/>
      <c r="N25" s="354"/>
    </row>
    <row r="26" spans="1:14" x14ac:dyDescent="0.25">
      <c r="A26" s="364"/>
      <c r="B26" s="365"/>
      <c r="C26" s="365"/>
      <c r="D26" s="365"/>
      <c r="E26" s="365"/>
      <c r="F26" s="365"/>
      <c r="G26" s="365"/>
      <c r="H26" s="365"/>
      <c r="I26" s="365"/>
      <c r="J26" s="365"/>
      <c r="K26" s="365"/>
      <c r="L26" s="366"/>
      <c r="M26" s="354"/>
      <c r="N26" s="354"/>
    </row>
    <row r="27" spans="1:14" x14ac:dyDescent="0.25">
      <c r="A27" s="55"/>
      <c r="B27" s="55"/>
      <c r="C27" s="55"/>
      <c r="D27" s="55"/>
      <c r="E27" s="55"/>
      <c r="F27" s="55"/>
      <c r="G27" s="55"/>
      <c r="H27" s="55"/>
      <c r="I27" s="55"/>
      <c r="J27" s="55"/>
      <c r="K27" s="55"/>
      <c r="L27" s="55"/>
      <c r="M27" s="56"/>
      <c r="N27" s="56"/>
    </row>
    <row r="28" spans="1:14" x14ac:dyDescent="0.25">
      <c r="A28" s="376" t="s">
        <v>120</v>
      </c>
      <c r="B28" s="377"/>
      <c r="C28" s="377"/>
      <c r="D28" s="377"/>
      <c r="E28" s="377"/>
      <c r="F28" s="377"/>
      <c r="G28" s="377"/>
      <c r="H28" s="377"/>
      <c r="I28" s="377"/>
      <c r="J28" s="377"/>
      <c r="K28" s="377"/>
      <c r="L28" s="377"/>
      <c r="M28" s="377"/>
      <c r="N28" s="378"/>
    </row>
    <row r="29" spans="1:14" x14ac:dyDescent="0.25">
      <c r="A29" s="369" t="s">
        <v>266</v>
      </c>
      <c r="B29" s="370"/>
      <c r="C29" s="370"/>
      <c r="D29" s="370"/>
      <c r="E29" s="370"/>
      <c r="F29" s="370"/>
      <c r="G29" s="370"/>
      <c r="H29" s="370"/>
      <c r="I29" s="370"/>
      <c r="J29" s="370"/>
      <c r="K29" s="370"/>
      <c r="L29" s="370"/>
      <c r="M29" s="370"/>
      <c r="N29" s="371"/>
    </row>
    <row r="30" spans="1:14" x14ac:dyDescent="0.25">
      <c r="A30" s="369" t="s">
        <v>267</v>
      </c>
      <c r="B30" s="370"/>
      <c r="C30" s="370"/>
      <c r="D30" s="370"/>
      <c r="E30" s="370"/>
      <c r="F30" s="370"/>
      <c r="G30" s="370"/>
      <c r="H30" s="370"/>
      <c r="I30" s="370"/>
      <c r="J30" s="370"/>
      <c r="K30" s="370"/>
      <c r="L30" s="370"/>
      <c r="M30" s="370"/>
      <c r="N30" s="371"/>
    </row>
    <row r="31" spans="1:14" x14ac:dyDescent="0.25">
      <c r="A31" s="369" t="s">
        <v>268</v>
      </c>
      <c r="B31" s="370"/>
      <c r="C31" s="370"/>
      <c r="D31" s="370"/>
      <c r="E31" s="370"/>
      <c r="F31" s="370"/>
      <c r="G31" s="370"/>
      <c r="H31" s="370"/>
      <c r="I31" s="370"/>
      <c r="J31" s="370"/>
      <c r="K31" s="370"/>
      <c r="L31" s="370"/>
      <c r="M31" s="370"/>
      <c r="N31" s="371"/>
    </row>
  </sheetData>
  <mergeCells count="28">
    <mergeCell ref="A29:N29"/>
    <mergeCell ref="A30:N30"/>
    <mergeCell ref="A31:N31"/>
    <mergeCell ref="A17:L18"/>
    <mergeCell ref="M17:N18"/>
    <mergeCell ref="A19:L20"/>
    <mergeCell ref="M19:N20"/>
    <mergeCell ref="A21:L22"/>
    <mergeCell ref="M21:N22"/>
    <mergeCell ref="A23:L24"/>
    <mergeCell ref="M23:N24"/>
    <mergeCell ref="A25:L26"/>
    <mergeCell ref="M25:N26"/>
    <mergeCell ref="A28:N28"/>
    <mergeCell ref="A11:L12"/>
    <mergeCell ref="M11:N12"/>
    <mergeCell ref="A13:L14"/>
    <mergeCell ref="M13:N14"/>
    <mergeCell ref="A16:L16"/>
    <mergeCell ref="M16:N16"/>
    <mergeCell ref="A9:L10"/>
    <mergeCell ref="M9:N10"/>
    <mergeCell ref="A1:N1"/>
    <mergeCell ref="A6:L6"/>
    <mergeCell ref="M6:N6"/>
    <mergeCell ref="A7:L8"/>
    <mergeCell ref="M7:N8"/>
    <mergeCell ref="A4:N4"/>
  </mergeCells>
  <pageMargins left="0.70866141732283472" right="0.70866141732283472" top="0.39370078740157483" bottom="0.74803149606299213" header="0.31496062992125984" footer="0.39370078740157483"/>
  <pageSetup paperSize="9" orientation="landscape" horizontalDpi="4294967295" verticalDpi="4294967295" r:id="rId1"/>
  <headerFooter differentFirst="1">
    <firstFooter>&amp;LDECAN,
Prof. univ. dr. Călin Emilian HINȚEA&amp;RDIRECTOR DE DEPARTAMENT,
Conf. univ. dr. Radu-Mihai MEZA</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11</xdr:col>
                    <xdr:colOff>609600</xdr:colOff>
                    <xdr:row>5</xdr:row>
                    <xdr:rowOff>0</xdr:rowOff>
                  </from>
                  <to>
                    <xdr:col>13</xdr:col>
                    <xdr:colOff>600075</xdr:colOff>
                    <xdr:row>6</xdr:row>
                    <xdr:rowOff>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12</xdr:col>
                    <xdr:colOff>76200</xdr:colOff>
                    <xdr:row>5</xdr:row>
                    <xdr:rowOff>9525</xdr:rowOff>
                  </from>
                  <to>
                    <xdr:col>12</xdr:col>
                    <xdr:colOff>533400</xdr:colOff>
                    <xdr:row>5</xdr:row>
                    <xdr:rowOff>180975</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13</xdr:col>
                    <xdr:colOff>66675</xdr:colOff>
                    <xdr:row>5</xdr:row>
                    <xdr:rowOff>9525</xdr:rowOff>
                  </from>
                  <to>
                    <xdr:col>13</xdr:col>
                    <xdr:colOff>542925</xdr:colOff>
                    <xdr:row>5</xdr:row>
                    <xdr:rowOff>180975</xdr:rowOff>
                  </to>
                </anchor>
              </controlPr>
            </control>
          </mc:Choice>
        </mc:AlternateContent>
        <mc:AlternateContent xmlns:mc="http://schemas.openxmlformats.org/markup-compatibility/2006">
          <mc:Choice Requires="x14">
            <control shapeId="2052" r:id="rId7" name="Group Box 4">
              <controlPr defaultSize="0" autoFill="0" autoPict="0">
                <anchor moveWithCells="1">
                  <from>
                    <xdr:col>11</xdr:col>
                    <xdr:colOff>609600</xdr:colOff>
                    <xdr:row>10</xdr:row>
                    <xdr:rowOff>95250</xdr:rowOff>
                  </from>
                  <to>
                    <xdr:col>13</xdr:col>
                    <xdr:colOff>600075</xdr:colOff>
                    <xdr:row>11</xdr:row>
                    <xdr:rowOff>95250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12</xdr:col>
                    <xdr:colOff>76200</xdr:colOff>
                    <xdr:row>10</xdr:row>
                    <xdr:rowOff>104775</xdr:rowOff>
                  </from>
                  <to>
                    <xdr:col>12</xdr:col>
                    <xdr:colOff>533400</xdr:colOff>
                    <xdr:row>11</xdr:row>
                    <xdr:rowOff>85725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13</xdr:col>
                    <xdr:colOff>66675</xdr:colOff>
                    <xdr:row>10</xdr:row>
                    <xdr:rowOff>104775</xdr:rowOff>
                  </from>
                  <to>
                    <xdr:col>13</xdr:col>
                    <xdr:colOff>542925</xdr:colOff>
                    <xdr:row>11</xdr:row>
                    <xdr:rowOff>85725</xdr:rowOff>
                  </to>
                </anchor>
              </controlPr>
            </control>
          </mc:Choice>
        </mc:AlternateContent>
        <mc:AlternateContent xmlns:mc="http://schemas.openxmlformats.org/markup-compatibility/2006">
          <mc:Choice Requires="x14">
            <control shapeId="2055" r:id="rId10" name="Group Box 7">
              <controlPr defaultSize="0" autoFill="0" autoPict="0">
                <anchor moveWithCells="1">
                  <from>
                    <xdr:col>11</xdr:col>
                    <xdr:colOff>609600</xdr:colOff>
                    <xdr:row>12</xdr:row>
                    <xdr:rowOff>95250</xdr:rowOff>
                  </from>
                  <to>
                    <xdr:col>13</xdr:col>
                    <xdr:colOff>600075</xdr:colOff>
                    <xdr:row>13</xdr:row>
                    <xdr:rowOff>95250</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12</xdr:col>
                    <xdr:colOff>76200</xdr:colOff>
                    <xdr:row>12</xdr:row>
                    <xdr:rowOff>104775</xdr:rowOff>
                  </from>
                  <to>
                    <xdr:col>12</xdr:col>
                    <xdr:colOff>533400</xdr:colOff>
                    <xdr:row>13</xdr:row>
                    <xdr:rowOff>85725</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13</xdr:col>
                    <xdr:colOff>66675</xdr:colOff>
                    <xdr:row>12</xdr:row>
                    <xdr:rowOff>104775</xdr:rowOff>
                  </from>
                  <to>
                    <xdr:col>13</xdr:col>
                    <xdr:colOff>542925</xdr:colOff>
                    <xdr:row>13</xdr:row>
                    <xdr:rowOff>85725</xdr:rowOff>
                  </to>
                </anchor>
              </controlPr>
            </control>
          </mc:Choice>
        </mc:AlternateContent>
        <mc:AlternateContent xmlns:mc="http://schemas.openxmlformats.org/markup-compatibility/2006">
          <mc:Choice Requires="x14">
            <control shapeId="2058" r:id="rId13" name="Group Box 10">
              <controlPr defaultSize="0" autoFill="0" autoPict="0">
                <anchor moveWithCells="1">
                  <from>
                    <xdr:col>11</xdr:col>
                    <xdr:colOff>609600</xdr:colOff>
                    <xdr:row>15</xdr:row>
                    <xdr:rowOff>0</xdr:rowOff>
                  </from>
                  <to>
                    <xdr:col>13</xdr:col>
                    <xdr:colOff>600075</xdr:colOff>
                    <xdr:row>16</xdr:row>
                    <xdr:rowOff>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12</xdr:col>
                    <xdr:colOff>76200</xdr:colOff>
                    <xdr:row>15</xdr:row>
                    <xdr:rowOff>9525</xdr:rowOff>
                  </from>
                  <to>
                    <xdr:col>12</xdr:col>
                    <xdr:colOff>533400</xdr:colOff>
                    <xdr:row>15</xdr:row>
                    <xdr:rowOff>180975</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13</xdr:col>
                    <xdr:colOff>66675</xdr:colOff>
                    <xdr:row>15</xdr:row>
                    <xdr:rowOff>9525</xdr:rowOff>
                  </from>
                  <to>
                    <xdr:col>13</xdr:col>
                    <xdr:colOff>542925</xdr:colOff>
                    <xdr:row>15</xdr:row>
                    <xdr:rowOff>180975</xdr:rowOff>
                  </to>
                </anchor>
              </controlPr>
            </control>
          </mc:Choice>
        </mc:AlternateContent>
        <mc:AlternateContent xmlns:mc="http://schemas.openxmlformats.org/markup-compatibility/2006">
          <mc:Choice Requires="x14">
            <control shapeId="2061" r:id="rId16" name="Group Box 13">
              <controlPr defaultSize="0" autoFill="0" autoPict="0">
                <anchor moveWithCells="1">
                  <from>
                    <xdr:col>11</xdr:col>
                    <xdr:colOff>609600</xdr:colOff>
                    <xdr:row>18</xdr:row>
                    <xdr:rowOff>95250</xdr:rowOff>
                  </from>
                  <to>
                    <xdr:col>13</xdr:col>
                    <xdr:colOff>600075</xdr:colOff>
                    <xdr:row>19</xdr:row>
                    <xdr:rowOff>95250</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12</xdr:col>
                    <xdr:colOff>76200</xdr:colOff>
                    <xdr:row>18</xdr:row>
                    <xdr:rowOff>104775</xdr:rowOff>
                  </from>
                  <to>
                    <xdr:col>12</xdr:col>
                    <xdr:colOff>533400</xdr:colOff>
                    <xdr:row>19</xdr:row>
                    <xdr:rowOff>95250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13</xdr:col>
                    <xdr:colOff>66675</xdr:colOff>
                    <xdr:row>18</xdr:row>
                    <xdr:rowOff>114300</xdr:rowOff>
                  </from>
                  <to>
                    <xdr:col>13</xdr:col>
                    <xdr:colOff>542925</xdr:colOff>
                    <xdr:row>19</xdr:row>
                    <xdr:rowOff>95250</xdr:rowOff>
                  </to>
                </anchor>
              </controlPr>
            </control>
          </mc:Choice>
        </mc:AlternateContent>
        <mc:AlternateContent xmlns:mc="http://schemas.openxmlformats.org/markup-compatibility/2006">
          <mc:Choice Requires="x14">
            <control shapeId="2064" r:id="rId19" name="Group Box 16">
              <controlPr defaultSize="0" autoFill="0" autoPict="0">
                <anchor moveWithCells="1">
                  <from>
                    <xdr:col>11</xdr:col>
                    <xdr:colOff>609600</xdr:colOff>
                    <xdr:row>20</xdr:row>
                    <xdr:rowOff>95250</xdr:rowOff>
                  </from>
                  <to>
                    <xdr:col>13</xdr:col>
                    <xdr:colOff>600075</xdr:colOff>
                    <xdr:row>21</xdr:row>
                    <xdr:rowOff>95250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12</xdr:col>
                    <xdr:colOff>76200</xdr:colOff>
                    <xdr:row>20</xdr:row>
                    <xdr:rowOff>104775</xdr:rowOff>
                  </from>
                  <to>
                    <xdr:col>12</xdr:col>
                    <xdr:colOff>533400</xdr:colOff>
                    <xdr:row>21</xdr:row>
                    <xdr:rowOff>95250</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13</xdr:col>
                    <xdr:colOff>66675</xdr:colOff>
                    <xdr:row>20</xdr:row>
                    <xdr:rowOff>114300</xdr:rowOff>
                  </from>
                  <to>
                    <xdr:col>13</xdr:col>
                    <xdr:colOff>542925</xdr:colOff>
                    <xdr:row>21</xdr:row>
                    <xdr:rowOff>95250</xdr:rowOff>
                  </to>
                </anchor>
              </controlPr>
            </control>
          </mc:Choice>
        </mc:AlternateContent>
        <mc:AlternateContent xmlns:mc="http://schemas.openxmlformats.org/markup-compatibility/2006">
          <mc:Choice Requires="x14">
            <control shapeId="2067" r:id="rId22" name="Group Box 19">
              <controlPr defaultSize="0" autoFill="0" autoPict="0">
                <anchor moveWithCells="1">
                  <from>
                    <xdr:col>11</xdr:col>
                    <xdr:colOff>609600</xdr:colOff>
                    <xdr:row>22</xdr:row>
                    <xdr:rowOff>95250</xdr:rowOff>
                  </from>
                  <to>
                    <xdr:col>13</xdr:col>
                    <xdr:colOff>600075</xdr:colOff>
                    <xdr:row>23</xdr:row>
                    <xdr:rowOff>95250</xdr:rowOff>
                  </to>
                </anchor>
              </controlPr>
            </control>
          </mc:Choice>
        </mc:AlternateContent>
        <mc:AlternateContent xmlns:mc="http://schemas.openxmlformats.org/markup-compatibility/2006">
          <mc:Choice Requires="x14">
            <control shapeId="2068" r:id="rId23" name="Option Button 20">
              <controlPr defaultSize="0" autoFill="0" autoLine="0" autoPict="0">
                <anchor moveWithCells="1">
                  <from>
                    <xdr:col>12</xdr:col>
                    <xdr:colOff>76200</xdr:colOff>
                    <xdr:row>22</xdr:row>
                    <xdr:rowOff>104775</xdr:rowOff>
                  </from>
                  <to>
                    <xdr:col>12</xdr:col>
                    <xdr:colOff>533400</xdr:colOff>
                    <xdr:row>23</xdr:row>
                    <xdr:rowOff>95250</xdr:rowOff>
                  </to>
                </anchor>
              </controlPr>
            </control>
          </mc:Choice>
        </mc:AlternateContent>
        <mc:AlternateContent xmlns:mc="http://schemas.openxmlformats.org/markup-compatibility/2006">
          <mc:Choice Requires="x14">
            <control shapeId="2069" r:id="rId24" name="Option Button 21">
              <controlPr defaultSize="0" autoFill="0" autoLine="0" autoPict="0">
                <anchor moveWithCells="1">
                  <from>
                    <xdr:col>13</xdr:col>
                    <xdr:colOff>66675</xdr:colOff>
                    <xdr:row>22</xdr:row>
                    <xdr:rowOff>114300</xdr:rowOff>
                  </from>
                  <to>
                    <xdr:col>13</xdr:col>
                    <xdr:colOff>542925</xdr:colOff>
                    <xdr:row>23</xdr:row>
                    <xdr:rowOff>95250</xdr:rowOff>
                  </to>
                </anchor>
              </controlPr>
            </control>
          </mc:Choice>
        </mc:AlternateContent>
        <mc:AlternateContent xmlns:mc="http://schemas.openxmlformats.org/markup-compatibility/2006">
          <mc:Choice Requires="x14">
            <control shapeId="2070" r:id="rId25" name="Group Box 22">
              <controlPr defaultSize="0" autoFill="0" autoPict="0">
                <anchor moveWithCells="1">
                  <from>
                    <xdr:col>11</xdr:col>
                    <xdr:colOff>609600</xdr:colOff>
                    <xdr:row>8</xdr:row>
                    <xdr:rowOff>95250</xdr:rowOff>
                  </from>
                  <to>
                    <xdr:col>13</xdr:col>
                    <xdr:colOff>600075</xdr:colOff>
                    <xdr:row>9</xdr:row>
                    <xdr:rowOff>95250</xdr:rowOff>
                  </to>
                </anchor>
              </controlPr>
            </control>
          </mc:Choice>
        </mc:AlternateContent>
        <mc:AlternateContent xmlns:mc="http://schemas.openxmlformats.org/markup-compatibility/2006">
          <mc:Choice Requires="x14">
            <control shapeId="2071" r:id="rId26" name="Option Button 23">
              <controlPr defaultSize="0" autoFill="0" autoLine="0" autoPict="0">
                <anchor moveWithCells="1">
                  <from>
                    <xdr:col>12</xdr:col>
                    <xdr:colOff>76200</xdr:colOff>
                    <xdr:row>8</xdr:row>
                    <xdr:rowOff>104775</xdr:rowOff>
                  </from>
                  <to>
                    <xdr:col>12</xdr:col>
                    <xdr:colOff>533400</xdr:colOff>
                    <xdr:row>9</xdr:row>
                    <xdr:rowOff>85725</xdr:rowOff>
                  </to>
                </anchor>
              </controlPr>
            </control>
          </mc:Choice>
        </mc:AlternateContent>
        <mc:AlternateContent xmlns:mc="http://schemas.openxmlformats.org/markup-compatibility/2006">
          <mc:Choice Requires="x14">
            <control shapeId="2072" r:id="rId27" name="Option Button 24">
              <controlPr defaultSize="0" autoFill="0" autoLine="0" autoPict="0">
                <anchor moveWithCells="1">
                  <from>
                    <xdr:col>13</xdr:col>
                    <xdr:colOff>66675</xdr:colOff>
                    <xdr:row>8</xdr:row>
                    <xdr:rowOff>104775</xdr:rowOff>
                  </from>
                  <to>
                    <xdr:col>13</xdr:col>
                    <xdr:colOff>542925</xdr:colOff>
                    <xdr:row>9</xdr:row>
                    <xdr:rowOff>85725</xdr:rowOff>
                  </to>
                </anchor>
              </controlPr>
            </control>
          </mc:Choice>
        </mc:AlternateContent>
        <mc:AlternateContent xmlns:mc="http://schemas.openxmlformats.org/markup-compatibility/2006">
          <mc:Choice Requires="x14">
            <control shapeId="2073" r:id="rId28" name="Group Box 25">
              <controlPr defaultSize="0" autoFill="0" autoPict="0">
                <anchor moveWithCells="1">
                  <from>
                    <xdr:col>11</xdr:col>
                    <xdr:colOff>609600</xdr:colOff>
                    <xdr:row>24</xdr:row>
                    <xdr:rowOff>95250</xdr:rowOff>
                  </from>
                  <to>
                    <xdr:col>13</xdr:col>
                    <xdr:colOff>600075</xdr:colOff>
                    <xdr:row>25</xdr:row>
                    <xdr:rowOff>95250</xdr:rowOff>
                  </to>
                </anchor>
              </controlPr>
            </control>
          </mc:Choice>
        </mc:AlternateContent>
        <mc:AlternateContent xmlns:mc="http://schemas.openxmlformats.org/markup-compatibility/2006">
          <mc:Choice Requires="x14">
            <control shapeId="2074" r:id="rId29" name="Option Button 26">
              <controlPr defaultSize="0" autoFill="0" autoLine="0" autoPict="0">
                <anchor moveWithCells="1">
                  <from>
                    <xdr:col>12</xdr:col>
                    <xdr:colOff>76200</xdr:colOff>
                    <xdr:row>24</xdr:row>
                    <xdr:rowOff>104775</xdr:rowOff>
                  </from>
                  <to>
                    <xdr:col>12</xdr:col>
                    <xdr:colOff>533400</xdr:colOff>
                    <xdr:row>25</xdr:row>
                    <xdr:rowOff>95250</xdr:rowOff>
                  </to>
                </anchor>
              </controlPr>
            </control>
          </mc:Choice>
        </mc:AlternateContent>
        <mc:AlternateContent xmlns:mc="http://schemas.openxmlformats.org/markup-compatibility/2006">
          <mc:Choice Requires="x14">
            <control shapeId="2075" r:id="rId30" name="Option Button 27">
              <controlPr defaultSize="0" autoFill="0" autoLine="0" autoPict="0">
                <anchor moveWithCells="1">
                  <from>
                    <xdr:col>13</xdr:col>
                    <xdr:colOff>66675</xdr:colOff>
                    <xdr:row>24</xdr:row>
                    <xdr:rowOff>114300</xdr:rowOff>
                  </from>
                  <to>
                    <xdr:col>13</xdr:col>
                    <xdr:colOff>542925</xdr:colOff>
                    <xdr:row>25</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vt:lpstr>
      <vt:lpstr>Raport_revizuire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Gelu Gherghin</cp:lastModifiedBy>
  <cp:lastPrinted>2024-04-24T09:52:58Z</cp:lastPrinted>
  <dcterms:created xsi:type="dcterms:W3CDTF">2013-06-27T08:19:59Z</dcterms:created>
  <dcterms:modified xsi:type="dcterms:W3CDTF">2024-04-24T09:57:40Z</dcterms:modified>
</cp:coreProperties>
</file>